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mastersierra\descargas\"/>
    </mc:Choice>
  </mc:AlternateContent>
  <xr:revisionPtr revIDLastSave="0" documentId="8_{355B1A34-3081-4DBA-8C42-B1833C7E9246}" xr6:coauthVersionLast="47" xr6:coauthVersionMax="47" xr10:uidLastSave="{00000000-0000-0000-0000-000000000000}"/>
  <bookViews>
    <workbookView xWindow="-120" yWindow="-120" windowWidth="29040" windowHeight="16440" firstSheet="3" activeTab="14" xr2:uid="{00000000-000D-0000-FFFF-FFFF00000000}"/>
  </bookViews>
  <sheets>
    <sheet name="EJER01" sheetId="1" r:id="rId1"/>
    <sheet name="EJER02" sheetId="2" r:id="rId2"/>
    <sheet name="EJER03" sheetId="11" r:id="rId3"/>
    <sheet name="Solver" sheetId="16" r:id="rId4"/>
    <sheet name="Solver (2)" sheetId="17" r:id="rId5"/>
    <sheet name="EJER04" sheetId="10" r:id="rId6"/>
    <sheet name="EJER05" sheetId="9" r:id="rId7"/>
    <sheet name="EJER06" sheetId="8" r:id="rId8"/>
    <sheet name="EJER07" sheetId="7" r:id="rId9"/>
    <sheet name="EJER08" sheetId="6" r:id="rId10"/>
    <sheet name="EJER09" sheetId="4" r:id="rId11"/>
    <sheet name="EJER10" sheetId="12" r:id="rId12"/>
    <sheet name="EJER11" sheetId="13" r:id="rId13"/>
    <sheet name="EJER19" sheetId="14" r:id="rId14"/>
    <sheet name="EJER20" sheetId="15" r:id="rId15"/>
  </sheets>
  <definedNames>
    <definedName name="solver_adj" localSheetId="5" hidden="1">EJER04!$B$7</definedName>
    <definedName name="solver_adj" localSheetId="3" hidden="1">Solver!$B$2:$B$3</definedName>
    <definedName name="solver_adj" localSheetId="4" hidden="1">'Solver (2)'!$B$2:$B$3</definedName>
    <definedName name="solver_cvg" localSheetId="5" hidden="1">0.0001</definedName>
    <definedName name="solver_cvg" localSheetId="3" hidden="1">0.0001</definedName>
    <definedName name="solver_cvg" localSheetId="4" hidden="1">0.0001</definedName>
    <definedName name="solver_drv" localSheetId="5" hidden="1">1</definedName>
    <definedName name="solver_drv" localSheetId="3" hidden="1">1</definedName>
    <definedName name="solver_drv" localSheetId="4" hidden="1">1</definedName>
    <definedName name="solver_eng" localSheetId="5" hidden="1">1</definedName>
    <definedName name="solver_eng" localSheetId="3" hidden="1">1</definedName>
    <definedName name="solver_eng" localSheetId="4" hidden="1">1</definedName>
    <definedName name="solver_est" localSheetId="5" hidden="1">1</definedName>
    <definedName name="solver_est" localSheetId="3" hidden="1">1</definedName>
    <definedName name="solver_est" localSheetId="4" hidden="1">1</definedName>
    <definedName name="solver_itr" localSheetId="5" hidden="1">2147483647</definedName>
    <definedName name="solver_itr" localSheetId="3" hidden="1">2147483647</definedName>
    <definedName name="solver_itr" localSheetId="4" hidden="1">2147483647</definedName>
    <definedName name="solver_lhs1" localSheetId="4" hidden="1">'Solver (2)'!$B$2</definedName>
    <definedName name="solver_mip" localSheetId="5" hidden="1">2147483647</definedName>
    <definedName name="solver_mip" localSheetId="3" hidden="1">2147483647</definedName>
    <definedName name="solver_mip" localSheetId="4" hidden="1">2147483647</definedName>
    <definedName name="solver_mni" localSheetId="5" hidden="1">30</definedName>
    <definedName name="solver_mni" localSheetId="3" hidden="1">30</definedName>
    <definedName name="solver_mni" localSheetId="4" hidden="1">30</definedName>
    <definedName name="solver_mrt" localSheetId="5" hidden="1">0.075</definedName>
    <definedName name="solver_mrt" localSheetId="3" hidden="1">0.075</definedName>
    <definedName name="solver_mrt" localSheetId="4" hidden="1">0.075</definedName>
    <definedName name="solver_msl" localSheetId="5" hidden="1">2</definedName>
    <definedName name="solver_msl" localSheetId="3" hidden="1">2</definedName>
    <definedName name="solver_msl" localSheetId="4" hidden="1">2</definedName>
    <definedName name="solver_neg" localSheetId="5" hidden="1">1</definedName>
    <definedName name="solver_neg" localSheetId="3" hidden="1">1</definedName>
    <definedName name="solver_neg" localSheetId="4" hidden="1">1</definedName>
    <definedName name="solver_nod" localSheetId="5" hidden="1">2147483647</definedName>
    <definedName name="solver_nod" localSheetId="3" hidden="1">2147483647</definedName>
    <definedName name="solver_nod" localSheetId="4" hidden="1">2147483647</definedName>
    <definedName name="solver_num" localSheetId="5" hidden="1">0</definedName>
    <definedName name="solver_num" localSheetId="3" hidden="1">0</definedName>
    <definedName name="solver_num" localSheetId="4" hidden="1">1</definedName>
    <definedName name="solver_nwt" localSheetId="5" hidden="1">1</definedName>
    <definedName name="solver_nwt" localSheetId="3" hidden="1">1</definedName>
    <definedName name="solver_nwt" localSheetId="4" hidden="1">1</definedName>
    <definedName name="solver_opt" localSheetId="5" hidden="1">EJER04!$D$20</definedName>
    <definedName name="solver_opt" localSheetId="3" hidden="1">Solver!$E$2</definedName>
    <definedName name="solver_opt" localSheetId="4" hidden="1">'Solver (2)'!$E$2</definedName>
    <definedName name="solver_pre" localSheetId="5" hidden="1">0.000001</definedName>
    <definedName name="solver_pre" localSheetId="3" hidden="1">0.000001</definedName>
    <definedName name="solver_pre" localSheetId="4" hidden="1">0.000001</definedName>
    <definedName name="solver_rbv" localSheetId="5" hidden="1">1</definedName>
    <definedName name="solver_rbv" localSheetId="3" hidden="1">1</definedName>
    <definedName name="solver_rbv" localSheetId="4" hidden="1">1</definedName>
    <definedName name="solver_rel1" localSheetId="4" hidden="1">2</definedName>
    <definedName name="solver_rhs1" localSheetId="4" hidden="1">'Solver (2)'!$B$3</definedName>
    <definedName name="solver_rlx" localSheetId="5" hidden="1">2</definedName>
    <definedName name="solver_rlx" localSheetId="3" hidden="1">2</definedName>
    <definedName name="solver_rlx" localSheetId="4" hidden="1">2</definedName>
    <definedName name="solver_rsd" localSheetId="5" hidden="1">0</definedName>
    <definedName name="solver_rsd" localSheetId="3" hidden="1">0</definedName>
    <definedName name="solver_rsd" localSheetId="4" hidden="1">0</definedName>
    <definedName name="solver_scl" localSheetId="5" hidden="1">1</definedName>
    <definedName name="solver_scl" localSheetId="3" hidden="1">1</definedName>
    <definedName name="solver_scl" localSheetId="4" hidden="1">1</definedName>
    <definedName name="solver_sho" localSheetId="5" hidden="1">2</definedName>
    <definedName name="solver_sho" localSheetId="3" hidden="1">2</definedName>
    <definedName name="solver_sho" localSheetId="4" hidden="1">2</definedName>
    <definedName name="solver_ssz" localSheetId="5" hidden="1">100</definedName>
    <definedName name="solver_ssz" localSheetId="3" hidden="1">100</definedName>
    <definedName name="solver_ssz" localSheetId="4" hidden="1">100</definedName>
    <definedName name="solver_tim" localSheetId="5" hidden="1">2147483647</definedName>
    <definedName name="solver_tim" localSheetId="3" hidden="1">2147483647</definedName>
    <definedName name="solver_tim" localSheetId="4" hidden="1">2147483647</definedName>
    <definedName name="solver_tol" localSheetId="5" hidden="1">0.01</definedName>
    <definedName name="solver_tol" localSheetId="3" hidden="1">0.01</definedName>
    <definedName name="solver_tol" localSheetId="4" hidden="1">0.01</definedName>
    <definedName name="solver_typ" localSheetId="5" hidden="1">3</definedName>
    <definedName name="solver_typ" localSheetId="3" hidden="1">3</definedName>
    <definedName name="solver_typ" localSheetId="4" hidden="1">3</definedName>
    <definedName name="solver_val" localSheetId="5" hidden="1">600000</definedName>
    <definedName name="solver_val" localSheetId="3" hidden="1">5</definedName>
    <definedName name="solver_val" localSheetId="4" hidden="1">5</definedName>
    <definedName name="solver_ver" localSheetId="5" hidden="1">3</definedName>
    <definedName name="solver_ver" localSheetId="3" hidden="1">3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3" i="15"/>
  <c r="K11" i="14"/>
  <c r="K4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2" i="14"/>
  <c r="F8" i="14"/>
  <c r="F14" i="14"/>
  <c r="F15" i="14"/>
  <c r="F24" i="14"/>
  <c r="F31" i="14"/>
  <c r="F40" i="14"/>
  <c r="F46" i="14"/>
  <c r="F47" i="14"/>
  <c r="F56" i="14"/>
  <c r="F62" i="14"/>
  <c r="F63" i="14"/>
  <c r="F71" i="14"/>
  <c r="F73" i="14"/>
  <c r="F78" i="14"/>
  <c r="F80" i="14"/>
  <c r="F87" i="14"/>
  <c r="F89" i="14"/>
  <c r="F93" i="14"/>
  <c r="F101" i="14"/>
  <c r="E4" i="14"/>
  <c r="E5" i="14"/>
  <c r="F5" i="14" s="1"/>
  <c r="E11" i="14"/>
  <c r="F11" i="14" s="1"/>
  <c r="E12" i="14"/>
  <c r="E13" i="14"/>
  <c r="F13" i="14" s="1"/>
  <c r="E14" i="14"/>
  <c r="E18" i="14"/>
  <c r="E19" i="14"/>
  <c r="F19" i="14" s="1"/>
  <c r="E20" i="14"/>
  <c r="E21" i="14"/>
  <c r="F21" i="14" s="1"/>
  <c r="E27" i="14"/>
  <c r="F27" i="14" s="1"/>
  <c r="E28" i="14"/>
  <c r="E29" i="14"/>
  <c r="F29" i="14" s="1"/>
  <c r="E30" i="14"/>
  <c r="F30" i="14" s="1"/>
  <c r="E35" i="14"/>
  <c r="F35" i="14" s="1"/>
  <c r="E36" i="14"/>
  <c r="E37" i="14"/>
  <c r="F37" i="14" s="1"/>
  <c r="E38" i="14"/>
  <c r="E43" i="14"/>
  <c r="F43" i="14" s="1"/>
  <c r="E44" i="14"/>
  <c r="E45" i="14"/>
  <c r="F45" i="14" s="1"/>
  <c r="E46" i="14"/>
  <c r="E51" i="14"/>
  <c r="F51" i="14" s="1"/>
  <c r="E52" i="14"/>
  <c r="E53" i="14"/>
  <c r="F53" i="14" s="1"/>
  <c r="E54" i="14"/>
  <c r="E58" i="14"/>
  <c r="E59" i="14"/>
  <c r="F59" i="14" s="1"/>
  <c r="E60" i="14"/>
  <c r="E61" i="14"/>
  <c r="F61" i="14" s="1"/>
  <c r="E62" i="14"/>
  <c r="E67" i="14"/>
  <c r="F67" i="14" s="1"/>
  <c r="E68" i="14"/>
  <c r="E69" i="14"/>
  <c r="F69" i="14" s="1"/>
  <c r="E75" i="14"/>
  <c r="F75" i="14" s="1"/>
  <c r="E76" i="14"/>
  <c r="E77" i="14"/>
  <c r="F77" i="14" s="1"/>
  <c r="E78" i="14"/>
  <c r="E82" i="14"/>
  <c r="E83" i="14"/>
  <c r="F83" i="14" s="1"/>
  <c r="E84" i="14"/>
  <c r="E85" i="14"/>
  <c r="F85" i="14" s="1"/>
  <c r="E91" i="14"/>
  <c r="F91" i="14" s="1"/>
  <c r="E92" i="14"/>
  <c r="E93" i="14"/>
  <c r="E94" i="14"/>
  <c r="E99" i="14"/>
  <c r="F99" i="14" s="1"/>
  <c r="E100" i="14"/>
  <c r="E101" i="14"/>
  <c r="E3" i="14"/>
  <c r="E2" i="14"/>
  <c r="D4" i="14"/>
  <c r="F4" i="14" s="1"/>
  <c r="D5" i="14"/>
  <c r="D6" i="14"/>
  <c r="E6" i="14" s="1"/>
  <c r="D7" i="14"/>
  <c r="E7" i="14" s="1"/>
  <c r="D8" i="14"/>
  <c r="E8" i="14" s="1"/>
  <c r="D9" i="14"/>
  <c r="E9" i="14" s="1"/>
  <c r="D10" i="14"/>
  <c r="D11" i="14"/>
  <c r="D12" i="14"/>
  <c r="F12" i="14" s="1"/>
  <c r="D13" i="14"/>
  <c r="D14" i="14"/>
  <c r="D15" i="14"/>
  <c r="E15" i="14" s="1"/>
  <c r="D16" i="14"/>
  <c r="E16" i="14" s="1"/>
  <c r="D17" i="14"/>
  <c r="E17" i="14" s="1"/>
  <c r="D18" i="14"/>
  <c r="D19" i="14"/>
  <c r="D20" i="14"/>
  <c r="F20" i="14" s="1"/>
  <c r="D21" i="14"/>
  <c r="D22" i="14"/>
  <c r="D23" i="14"/>
  <c r="E23" i="14" s="1"/>
  <c r="D24" i="14"/>
  <c r="E24" i="14" s="1"/>
  <c r="D25" i="14"/>
  <c r="E25" i="14" s="1"/>
  <c r="D26" i="14"/>
  <c r="E26" i="14" s="1"/>
  <c r="D27" i="14"/>
  <c r="D28" i="14"/>
  <c r="F28" i="14" s="1"/>
  <c r="D29" i="14"/>
  <c r="D30" i="14"/>
  <c r="D31" i="14"/>
  <c r="E31" i="14" s="1"/>
  <c r="D32" i="14"/>
  <c r="E32" i="14" s="1"/>
  <c r="D33" i="14"/>
  <c r="E33" i="14" s="1"/>
  <c r="D34" i="14"/>
  <c r="D35" i="14"/>
  <c r="D36" i="14"/>
  <c r="F36" i="14" s="1"/>
  <c r="D37" i="14"/>
  <c r="D38" i="14"/>
  <c r="F38" i="14" s="1"/>
  <c r="D39" i="14"/>
  <c r="E39" i="14" s="1"/>
  <c r="D40" i="14"/>
  <c r="E40" i="14" s="1"/>
  <c r="D41" i="14"/>
  <c r="E41" i="14" s="1"/>
  <c r="D42" i="14"/>
  <c r="D43" i="14"/>
  <c r="D44" i="14"/>
  <c r="D45" i="14"/>
  <c r="D46" i="14"/>
  <c r="D47" i="14"/>
  <c r="E47" i="14" s="1"/>
  <c r="D48" i="14"/>
  <c r="E48" i="14" s="1"/>
  <c r="D49" i="14"/>
  <c r="E49" i="14" s="1"/>
  <c r="D50" i="14"/>
  <c r="D51" i="14"/>
  <c r="D52" i="14"/>
  <c r="F52" i="14" s="1"/>
  <c r="D53" i="14"/>
  <c r="D54" i="14"/>
  <c r="F54" i="14" s="1"/>
  <c r="D55" i="14"/>
  <c r="E55" i="14" s="1"/>
  <c r="D56" i="14"/>
  <c r="E56" i="14" s="1"/>
  <c r="D57" i="14"/>
  <c r="E57" i="14" s="1"/>
  <c r="D58" i="14"/>
  <c r="D59" i="14"/>
  <c r="D60" i="14"/>
  <c r="F60" i="14" s="1"/>
  <c r="D61" i="14"/>
  <c r="D62" i="14"/>
  <c r="D63" i="14"/>
  <c r="E63" i="14" s="1"/>
  <c r="D64" i="14"/>
  <c r="E64" i="14" s="1"/>
  <c r="D65" i="14"/>
  <c r="E65" i="14" s="1"/>
  <c r="D66" i="14"/>
  <c r="D67" i="14"/>
  <c r="D68" i="14"/>
  <c r="F68" i="14" s="1"/>
  <c r="D69" i="14"/>
  <c r="D70" i="14"/>
  <c r="E70" i="14" s="1"/>
  <c r="F70" i="14" s="1"/>
  <c r="D71" i="14"/>
  <c r="E71" i="14" s="1"/>
  <c r="D72" i="14"/>
  <c r="E72" i="14" s="1"/>
  <c r="D73" i="14"/>
  <c r="E73" i="14" s="1"/>
  <c r="D74" i="14"/>
  <c r="D75" i="14"/>
  <c r="D76" i="14"/>
  <c r="F76" i="14" s="1"/>
  <c r="D77" i="14"/>
  <c r="D78" i="14"/>
  <c r="D79" i="14"/>
  <c r="E79" i="14" s="1"/>
  <c r="D80" i="14"/>
  <c r="E80" i="14" s="1"/>
  <c r="D81" i="14"/>
  <c r="E81" i="14" s="1"/>
  <c r="D82" i="14"/>
  <c r="D83" i="14"/>
  <c r="D84" i="14"/>
  <c r="F84" i="14" s="1"/>
  <c r="D85" i="14"/>
  <c r="D86" i="14"/>
  <c r="E86" i="14" s="1"/>
  <c r="F86" i="14" s="1"/>
  <c r="D87" i="14"/>
  <c r="E87" i="14" s="1"/>
  <c r="D88" i="14"/>
  <c r="E88" i="14" s="1"/>
  <c r="D89" i="14"/>
  <c r="E89" i="14" s="1"/>
  <c r="D90" i="14"/>
  <c r="D91" i="14"/>
  <c r="D92" i="14"/>
  <c r="F92" i="14" s="1"/>
  <c r="D93" i="14"/>
  <c r="D94" i="14"/>
  <c r="F94" i="14" s="1"/>
  <c r="D95" i="14"/>
  <c r="E95" i="14" s="1"/>
  <c r="D96" i="14"/>
  <c r="E96" i="14" s="1"/>
  <c r="D97" i="14"/>
  <c r="E97" i="14" s="1"/>
  <c r="D98" i="14"/>
  <c r="D99" i="14"/>
  <c r="D100" i="14"/>
  <c r="F100" i="14" s="1"/>
  <c r="D101" i="14"/>
  <c r="D3" i="14"/>
  <c r="D2" i="14"/>
  <c r="F2" i="14" s="1"/>
  <c r="D20" i="13"/>
  <c r="L8" i="14"/>
  <c r="L12" i="14"/>
  <c r="L11" i="14"/>
  <c r="L6" i="14"/>
  <c r="L7" i="14"/>
  <c r="L4" i="14"/>
  <c r="L15" i="14"/>
  <c r="L5" i="14"/>
  <c r="F44" i="14" l="1"/>
  <c r="F50" i="14"/>
  <c r="F18" i="14"/>
  <c r="K6" i="14"/>
  <c r="E90" i="14"/>
  <c r="F90" i="14" s="1"/>
  <c r="F97" i="14"/>
  <c r="F55" i="14"/>
  <c r="F39" i="14"/>
  <c r="F23" i="14"/>
  <c r="F7" i="14"/>
  <c r="E50" i="14"/>
  <c r="E22" i="14"/>
  <c r="F22" i="14" s="1"/>
  <c r="F96" i="14"/>
  <c r="F81" i="14"/>
  <c r="F6" i="14"/>
  <c r="F98" i="14"/>
  <c r="F58" i="14"/>
  <c r="F82" i="14"/>
  <c r="F66" i="14"/>
  <c r="F26" i="14"/>
  <c r="E66" i="14"/>
  <c r="E74" i="14"/>
  <c r="F74" i="14" s="1"/>
  <c r="E10" i="14"/>
  <c r="F10" i="14" s="1"/>
  <c r="F95" i="14"/>
  <c r="F65" i="14"/>
  <c r="F49" i="14"/>
  <c r="F33" i="14"/>
  <c r="F17" i="14"/>
  <c r="F3" i="14"/>
  <c r="E98" i="14"/>
  <c r="E34" i="14"/>
  <c r="F34" i="14" s="1"/>
  <c r="F79" i="14"/>
  <c r="F64" i="14"/>
  <c r="F48" i="14"/>
  <c r="F32" i="14"/>
  <c r="F16" i="14"/>
  <c r="K12" i="14"/>
  <c r="K7" i="14"/>
  <c r="E42" i="14"/>
  <c r="K8" i="14" s="1"/>
  <c r="F88" i="14"/>
  <c r="F72" i="14"/>
  <c r="F57" i="14"/>
  <c r="F41" i="14"/>
  <c r="F25" i="14"/>
  <c r="F9" i="14"/>
  <c r="D17" i="13"/>
  <c r="C15" i="13"/>
  <c r="D10" i="13"/>
  <c r="D15" i="13" s="1"/>
  <c r="D16" i="13" s="1"/>
  <c r="D11" i="13"/>
  <c r="D12" i="13"/>
  <c r="D13" i="13"/>
  <c r="D14" i="13"/>
  <c r="D9" i="13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C5" i="7"/>
  <c r="D8" i="8"/>
  <c r="E8" i="8" s="1"/>
  <c r="F8" i="8" s="1"/>
  <c r="G8" i="8" s="1"/>
  <c r="H8" i="8" s="1"/>
  <c r="D4" i="8"/>
  <c r="E4" i="8" s="1"/>
  <c r="F4" i="8" s="1"/>
  <c r="G4" i="8" s="1"/>
  <c r="H4" i="8" s="1"/>
  <c r="E4" i="9"/>
  <c r="E8" i="9" s="1"/>
  <c r="E5" i="9"/>
  <c r="E6" i="9"/>
  <c r="E7" i="9"/>
  <c r="E3" i="9"/>
  <c r="D14" i="10"/>
  <c r="D5" i="10"/>
  <c r="D6" i="10"/>
  <c r="D7" i="10"/>
  <c r="D8" i="10" s="1"/>
  <c r="D16" i="10" s="1"/>
  <c r="E2" i="17"/>
  <c r="E2" i="16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H4" i="11"/>
  <c r="A2" i="2"/>
  <c r="A3" i="1"/>
  <c r="F23" i="11"/>
  <c r="C23" i="11"/>
  <c r="I15" i="13"/>
  <c r="D7" i="7"/>
  <c r="D23" i="11"/>
  <c r="I16" i="13"/>
  <c r="I18" i="13"/>
  <c r="E23" i="11"/>
  <c r="I17" i="13"/>
  <c r="H18" i="13" l="1"/>
  <c r="H17" i="13"/>
  <c r="H16" i="13"/>
  <c r="H15" i="13"/>
  <c r="F3" i="9"/>
  <c r="F4" i="9"/>
  <c r="F8" i="9"/>
  <c r="H10" i="14"/>
  <c r="H68" i="14"/>
  <c r="F5" i="9"/>
  <c r="H9" i="14"/>
  <c r="H64" i="14"/>
  <c r="H65" i="14"/>
  <c r="H101" i="14"/>
  <c r="H53" i="14"/>
  <c r="H93" i="14"/>
  <c r="K5" i="14"/>
  <c r="H95" i="14"/>
  <c r="H20" i="14"/>
  <c r="H29" i="14"/>
  <c r="H83" i="14"/>
  <c r="H30" i="14"/>
  <c r="H14" i="14"/>
  <c r="H16" i="14"/>
  <c r="H21" i="14"/>
  <c r="H3" i="14"/>
  <c r="H35" i="14"/>
  <c r="H80" i="14"/>
  <c r="H69" i="14"/>
  <c r="F42" i="14"/>
  <c r="H42" i="14" s="1"/>
  <c r="H73" i="14"/>
  <c r="H96" i="14"/>
  <c r="H4" i="14"/>
  <c r="H79" i="14"/>
  <c r="H18" i="14"/>
  <c r="H100" i="14"/>
  <c r="H86" i="14"/>
  <c r="D5" i="7"/>
  <c r="F7" i="9"/>
  <c r="F6" i="9"/>
  <c r="D18" i="10"/>
  <c r="D20" i="10" s="1"/>
  <c r="E4" i="1"/>
  <c r="D6" i="1"/>
  <c r="D7" i="1" s="1"/>
  <c r="D8" i="1" s="1"/>
  <c r="A4" i="1"/>
  <c r="A5" i="1"/>
  <c r="H38" i="14" l="1"/>
  <c r="H37" i="14"/>
  <c r="H24" i="14"/>
  <c r="H34" i="14"/>
  <c r="H70" i="14"/>
  <c r="H40" i="14"/>
  <c r="H94" i="14"/>
  <c r="H11" i="14"/>
  <c r="H77" i="14"/>
  <c r="H62" i="14"/>
  <c r="H76" i="14"/>
  <c r="H56" i="14"/>
  <c r="H78" i="14"/>
  <c r="H8" i="14"/>
  <c r="H15" i="14"/>
  <c r="H22" i="14"/>
  <c r="H36" i="14"/>
  <c r="H19" i="14"/>
  <c r="H84" i="14"/>
  <c r="H57" i="14"/>
  <c r="H98" i="14"/>
  <c r="H87" i="14"/>
  <c r="H51" i="14"/>
  <c r="H82" i="14"/>
  <c r="H66" i="14"/>
  <c r="H2" i="14"/>
  <c r="K15" i="14" s="1"/>
  <c r="H81" i="14"/>
  <c r="H13" i="14"/>
  <c r="H97" i="14"/>
  <c r="H52" i="14"/>
  <c r="H50" i="14"/>
  <c r="H60" i="14"/>
  <c r="H55" i="14"/>
  <c r="H23" i="14"/>
  <c r="H25" i="14"/>
  <c r="H32" i="14"/>
  <c r="H72" i="14"/>
  <c r="H7" i="14"/>
  <c r="H39" i="14"/>
  <c r="H12" i="14"/>
  <c r="H71" i="14"/>
  <c r="H33" i="14"/>
  <c r="H89" i="14"/>
  <c r="H58" i="14"/>
  <c r="H90" i="14"/>
  <c r="H74" i="14"/>
  <c r="H17" i="14"/>
  <c r="H88" i="14"/>
  <c r="H75" i="14"/>
  <c r="H41" i="14"/>
  <c r="H48" i="14"/>
  <c r="H46" i="14"/>
  <c r="H99" i="14"/>
  <c r="H54" i="14"/>
  <c r="H5" i="14"/>
  <c r="H6" i="14"/>
  <c r="H45" i="14"/>
  <c r="H91" i="14"/>
  <c r="H61" i="14"/>
  <c r="H63" i="14"/>
  <c r="H49" i="14"/>
  <c r="H67" i="14"/>
  <c r="H44" i="14"/>
  <c r="H26" i="14"/>
  <c r="H92" i="14"/>
  <c r="H47" i="14"/>
  <c r="H59" i="14"/>
  <c r="H28" i="14"/>
  <c r="H27" i="14"/>
  <c r="H43" i="14"/>
  <c r="H85" i="14"/>
  <c r="H31" i="14"/>
  <c r="E5" i="7"/>
  <c r="A6" i="1"/>
  <c r="A7" i="1" s="1"/>
  <c r="A3" i="2"/>
  <c r="D9" i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8" i="1"/>
  <c r="A9" i="1" s="1"/>
  <c r="F5" i="7"/>
  <c r="D10" i="1"/>
  <c r="C1" i="2" l="1"/>
  <c r="G5" i="7"/>
  <c r="D11" i="1"/>
  <c r="A10" i="1"/>
  <c r="H5" i="7" l="1"/>
  <c r="D12" i="1"/>
  <c r="A11" i="1"/>
  <c r="I5" i="7" l="1"/>
  <c r="D13" i="1"/>
  <c r="A12" i="1"/>
  <c r="J5" i="7" l="1"/>
  <c r="D14" i="1"/>
  <c r="A13" i="1"/>
  <c r="A14" i="1" s="1"/>
  <c r="K5" i="7" l="1"/>
  <c r="D15" i="1"/>
  <c r="A15" i="1"/>
  <c r="A16" i="1" s="1"/>
  <c r="L5" i="7" l="1"/>
  <c r="D16" i="1"/>
  <c r="A17" i="1"/>
  <c r="A18" i="1" s="1"/>
  <c r="M5" i="7" l="1"/>
  <c r="D17" i="1"/>
  <c r="A19" i="1"/>
  <c r="A20" i="1" s="1"/>
  <c r="B1" i="1" s="1"/>
  <c r="O5" i="7" l="1"/>
  <c r="N5" i="7"/>
  <c r="D18" i="1"/>
  <c r="D19" i="1" l="1"/>
  <c r="D20" i="1" l="1"/>
  <c r="D21" i="1" l="1"/>
  <c r="D22" i="1" l="1"/>
  <c r="D23" i="1"/>
  <c r="D24" i="1" s="1"/>
</calcChain>
</file>

<file path=xl/sharedStrings.xml><?xml version="1.0" encoding="utf-8"?>
<sst xmlns="http://schemas.openxmlformats.org/spreadsheetml/2006/main" count="224" uniqueCount="169">
  <si>
    <t>NÚMERO</t>
  </si>
  <si>
    <t>RAIZ CUADRADA</t>
  </si>
  <si>
    <t>CUBO</t>
  </si>
  <si>
    <t>CUADRADO</t>
  </si>
  <si>
    <t>RAIZ CÚBICA</t>
  </si>
  <si>
    <t>Compañía Embotelladora "Super Cola"</t>
  </si>
  <si>
    <t>Gaseosa Chica</t>
  </si>
  <si>
    <t>Gaseosa Mediana</t>
  </si>
  <si>
    <t>Gaseosa Familiar</t>
  </si>
  <si>
    <t>Cantidad</t>
  </si>
  <si>
    <t>Precio</t>
  </si>
  <si>
    <t>Total</t>
  </si>
  <si>
    <t>Total de Ingresos</t>
  </si>
  <si>
    <t>------------------------------------&gt;</t>
  </si>
  <si>
    <t>Ingresos</t>
  </si>
  <si>
    <t>Egresos</t>
  </si>
  <si>
    <t>Costo de producción</t>
  </si>
  <si>
    <t>Gastos de administración</t>
  </si>
  <si>
    <t>Gastos de ventas y publicidad</t>
  </si>
  <si>
    <t>Total de Egresos</t>
  </si>
  <si>
    <t>Utilidad Bruta</t>
  </si>
  <si>
    <t>Impuestos</t>
  </si>
  <si>
    <t>Utilidad Neta</t>
  </si>
  <si>
    <t>Banco</t>
  </si>
  <si>
    <t>Monto</t>
  </si>
  <si>
    <t>Tasa</t>
  </si>
  <si>
    <t>Crédito</t>
  </si>
  <si>
    <t>Continental</t>
  </si>
  <si>
    <t>Un año</t>
  </si>
  <si>
    <t>Porcentaje</t>
  </si>
  <si>
    <t>-----------------------------------&gt;</t>
  </si>
  <si>
    <t>Valor Actual</t>
  </si>
  <si>
    <t>Descuento</t>
  </si>
  <si>
    <t>Valor - 1 Mes</t>
  </si>
  <si>
    <t>Valor - 2 Meses</t>
  </si>
  <si>
    <t>Valor - 3 Meses</t>
  </si>
  <si>
    <t>Valor - 4 Meses</t>
  </si>
  <si>
    <t>Valor - 5 Meses</t>
  </si>
  <si>
    <t>Gastos</t>
  </si>
  <si>
    <t>Utilidad</t>
  </si>
  <si>
    <t>S. Actual</t>
  </si>
  <si>
    <t>Increm.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</si>
  <si>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</si>
  <si>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</si>
  <si>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</si>
  <si>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</si>
  <si>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</si>
  <si>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</si>
  <si>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</si>
  <si>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</si>
  <si>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</si>
  <si>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</si>
  <si>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</si>
  <si>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</si>
  <si>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Producto</t>
  </si>
  <si>
    <t>Radio AM/FM</t>
  </si>
  <si>
    <t>Equipo Audio</t>
  </si>
  <si>
    <t>Equipo VHS</t>
  </si>
  <si>
    <t>Computadora</t>
  </si>
  <si>
    <t>Valor Crédito</t>
  </si>
  <si>
    <t>No. Créditos</t>
  </si>
  <si>
    <t>1ra. Cuota</t>
  </si>
  <si>
    <t>2da. Cuota</t>
  </si>
  <si>
    <t>3ra. Cuota</t>
  </si>
  <si>
    <t>4ta. Cuota</t>
  </si>
  <si>
    <t>5ta. Cuota</t>
  </si>
  <si>
    <t>Horas/semana</t>
  </si>
  <si>
    <t>Semanas/Ciclo</t>
  </si>
  <si>
    <t>Costo por hora</t>
  </si>
  <si>
    <t>Dos años</t>
  </si>
  <si>
    <t>Tres años</t>
  </si>
  <si>
    <t>Cuatro años</t>
  </si>
  <si>
    <t>CONSOLIDADO DE NOTAS</t>
  </si>
  <si>
    <t>CURSO</t>
  </si>
  <si>
    <t>NOTA FINAL</t>
  </si>
  <si>
    <t>CREDITOS</t>
  </si>
  <si>
    <t>PUNTOS</t>
  </si>
  <si>
    <t>PROMEDIO PONDERADO DEL CICLO:</t>
  </si>
  <si>
    <t>TOTALES:</t>
  </si>
  <si>
    <t>Interbank</t>
  </si>
  <si>
    <t>Matemática III</t>
  </si>
  <si>
    <t>Física II</t>
  </si>
  <si>
    <t>Programación</t>
  </si>
  <si>
    <t>Estadística</t>
  </si>
  <si>
    <t>Diseño Mecánico</t>
  </si>
  <si>
    <t>Fisico Química II</t>
  </si>
  <si>
    <t>Falabella</t>
  </si>
  <si>
    <t>Scotiabank</t>
  </si>
  <si>
    <t>Televisor 30"</t>
  </si>
  <si>
    <t>PROMEDIO PONDERADO DE APROBADOS DEL CICLO:</t>
  </si>
  <si>
    <t>No.</t>
  </si>
  <si>
    <t>Horas trabajadas</t>
  </si>
  <si>
    <t>Eficiencia</t>
  </si>
  <si>
    <t>Horas normales</t>
  </si>
  <si>
    <t>Pago($)</t>
  </si>
  <si>
    <t>¿Está sobre el promedio de eficiencia? 1=si, 0=no</t>
  </si>
  <si>
    <t>¿Gana por encima del promedio? 1=si, 0=no</t>
  </si>
  <si>
    <t>Horas extras</t>
  </si>
  <si>
    <t>% de tarifa adicional por horas extras:</t>
  </si>
  <si>
    <t>Tarifa normal ($/h)</t>
  </si>
  <si>
    <t>Promedio de horas trabajadas por trabajador:</t>
  </si>
  <si>
    <t>Pago total solo por horas extras:</t>
  </si>
  <si>
    <t>Promedio de horas extras de los trabajadores con horas extras:</t>
  </si>
  <si>
    <t>Tasa Nac:</t>
  </si>
  <si>
    <t>Tasa Mort.:</t>
  </si>
  <si>
    <t>Inserciones:</t>
  </si>
  <si>
    <t>Problación</t>
  </si>
  <si>
    <t>Año</t>
  </si>
  <si>
    <t>Balance para el año X</t>
  </si>
  <si>
    <t xml:space="preserve">Completa las notas en las celdas naranja y  fórmulas en las celdas celestes </t>
  </si>
  <si>
    <t>Los puntos son Nota*créditos</t>
  </si>
  <si>
    <t>&lt;==Suma</t>
  </si>
  <si>
    <t>a</t>
  </si>
  <si>
    <t>b</t>
  </si>
  <si>
    <t>c</t>
  </si>
  <si>
    <t>lunes</t>
  </si>
  <si>
    <t>martes</t>
  </si>
  <si>
    <t>miércoles</t>
  </si>
  <si>
    <t>jueves</t>
  </si>
  <si>
    <t>viernes</t>
  </si>
  <si>
    <t>sábado</t>
  </si>
  <si>
    <t>domingo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</si>
  <si>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</si>
  <si>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</si>
  <si>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</si>
  <si>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</si>
  <si>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</si>
  <si>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</si>
  <si>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</si>
  <si>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</si>
  <si>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</si>
  <si>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</si>
  <si>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</si>
  <si>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</si>
  <si>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Procedimiento</t>
  </si>
  <si>
    <t>1. A3=A1+A2</t>
  </si>
  <si>
    <t>2. Copiar A3 hasta A3:A20</t>
  </si>
  <si>
    <t>3. A21=suma(A1:A20)</t>
  </si>
  <si>
    <t>Suma:</t>
  </si>
  <si>
    <t>3^2</t>
  </si>
  <si>
    <t>^</t>
  </si>
  <si>
    <t>Alt 94</t>
  </si>
  <si>
    <t>5^0.5</t>
  </si>
  <si>
    <t>potencia(5,0.5)</t>
  </si>
  <si>
    <t>raiz(5)</t>
  </si>
  <si>
    <t>X:</t>
  </si>
  <si>
    <t>Y:</t>
  </si>
  <si>
    <t>Fxy:</t>
  </si>
  <si>
    <t>seno(x*y) + x^2 - y</t>
  </si>
  <si>
    <t>Se busca que Fxy sea 5</t>
  </si>
  <si>
    <t>Complemento Solver</t>
  </si>
  <si>
    <t>Archivo / Opciones / Complementos / Boton Ir… / Check Solver / Aceptar</t>
  </si>
  <si>
    <t>Se desea que x=y</t>
  </si>
  <si>
    <t>Cuantas gaseosas familiares debo vender para que la utilidad neta sea 600000</t>
  </si>
  <si>
    <t>VF= VA*(1-DESC)</t>
  </si>
  <si>
    <t>VF= VA*(1+TASA)</t>
  </si>
  <si>
    <t>2 FORMULAS</t>
  </si>
  <si>
    <t>1 FORMULA</t>
  </si>
  <si>
    <t>REDONDEOS</t>
  </si>
  <si>
    <t>TRUNCAR</t>
  </si>
  <si>
    <t>REDONDEAR</t>
  </si>
  <si>
    <t>REDONDEAR.MAS</t>
  </si>
  <si>
    <t>REDONDEAR.MENOS</t>
  </si>
  <si>
    <t>Cuantas personas tienen horas extras:</t>
  </si>
  <si>
    <t>Promedio de la eficiencia de aquellos que estan por encima del promedio</t>
  </si>
  <si>
    <t>Total pagado a los que han trabajado de 30 a 60 horas y que ganan por encima del promedio</t>
  </si>
  <si>
    <t>Nac= TasaNac*Poblacion</t>
  </si>
  <si>
    <t>Muertes= TasaMort*Poblacion</t>
  </si>
  <si>
    <t>Poblacion(t+1) = Poblacion(t) + TasaNac*Poblacion(t) - TasaMort*Poblacion(t)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</si>
</sst>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000"/>
    <numFmt numFmtId="167" formatCode="0.0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0" xfId="0" quotePrefix="1"/>
    <xf numFmtId="0" fontId="2" fillId="0" borderId="0" xfId="0" applyFont="1"/>
    <xf numFmtId="0" fontId="0" fillId="0" borderId="4" xfId="0" applyBorder="1"/>
    <xf numFmtId="0" fontId="0" fillId="2" borderId="4" xfId="0" applyFill="1" applyBorder="1"/>
    <xf numFmtId="9" fontId="0" fillId="0" borderId="2" xfId="0" applyNumberFormat="1" applyBorder="1"/>
    <xf numFmtId="9" fontId="0" fillId="0" borderId="3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quotePrefix="1" applyBorder="1"/>
    <xf numFmtId="0" fontId="0" fillId="0" borderId="6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2" fillId="0" borderId="8" xfId="0" applyFont="1" applyBorder="1"/>
    <xf numFmtId="9" fontId="0" fillId="0" borderId="1" xfId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0" fillId="0" borderId="17" xfId="0" applyBorder="1"/>
    <xf numFmtId="0" fontId="0" fillId="0" borderId="18" xfId="0" applyBorder="1"/>
    <xf numFmtId="0" fontId="0" fillId="2" borderId="21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8" xfId="0" applyFont="1" applyBorder="1"/>
    <xf numFmtId="0" fontId="0" fillId="3" borderId="10" xfId="0" applyFill="1" applyBorder="1" applyAlignment="1">
      <alignment horizontal="center"/>
    </xf>
    <xf numFmtId="0" fontId="1" fillId="0" borderId="11" xfId="0" applyFont="1" applyBorder="1"/>
    <xf numFmtId="0" fontId="0" fillId="3" borderId="20" xfId="0" applyFill="1" applyBorder="1" applyAlignment="1">
      <alignment horizontal="center"/>
    </xf>
    <xf numFmtId="9" fontId="0" fillId="3" borderId="21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/>
    <xf numFmtId="0" fontId="4" fillId="5" borderId="0" xfId="0" applyFont="1" applyFill="1"/>
    <xf numFmtId="0" fontId="1" fillId="0" borderId="0" xfId="0" applyFont="1"/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7" fillId="0" borderId="0" xfId="0" applyFont="1"/>
    <xf numFmtId="0" fontId="7" fillId="5" borderId="0" xfId="0" applyFont="1" applyFill="1"/>
    <xf numFmtId="0" fontId="2" fillId="5" borderId="0" xfId="0" applyFont="1" applyFill="1"/>
    <xf numFmtId="0" fontId="1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4" xfId="0" applyFill="1" applyBorder="1"/>
    <xf numFmtId="9" fontId="0" fillId="5" borderId="0" xfId="0" applyNumberFormat="1" applyFill="1"/>
    <xf numFmtId="0" fontId="2" fillId="2" borderId="4" xfId="0" applyFont="1" applyFill="1" applyBorder="1"/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0" fontId="2" fillId="5" borderId="4" xfId="0" applyFont="1" applyFill="1" applyBorder="1" applyAlignment="1">
      <alignment horizontal="center"/>
    </xf>
    <xf numFmtId="0" fontId="7" fillId="5" borderId="4" xfId="0" applyFont="1" applyFill="1" applyBorder="1"/>
    <xf numFmtId="0" fontId="0" fillId="2" borderId="2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6" fontId="0" fillId="0" borderId="0" xfId="0" applyNumberFormat="1"/>
    <xf numFmtId="0" fontId="1" fillId="5" borderId="0" xfId="0" applyFont="1" applyFill="1"/>
    <xf numFmtId="166" fontId="0" fillId="2" borderId="16" xfId="0" applyNumberFormat="1" applyFill="1" applyBorder="1" applyAlignment="1">
      <alignment horizontal="center"/>
    </xf>
    <xf numFmtId="167" fontId="0" fillId="2" borderId="16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Raiz cuadrada vs</a:t>
            </a:r>
            <a:r>
              <a:rPr lang="es-PE" baseline="0"/>
              <a:t> Raiz cubica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EJER03!$E$2</c:f>
              <c:strCache>
                <c:ptCount val="1"/>
                <c:pt idx="0">
                  <c:v>RAIZ CUADRADA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EJER03!$E$3:$E$22</c:f>
              <c:numCache>
                <c:formatCode>0.000</c:formatCode>
                <c:ptCount val="20"/>
                <c:pt idx="0">
                  <c:v>1</c:v>
                </c:pt>
                <c:pt idx="1">
                  <c:v>1.4142135623730951</c:v>
                </c:pt>
                <c:pt idx="2">
                  <c:v>1.7320508075688772</c:v>
                </c:pt>
                <c:pt idx="3">
                  <c:v>2</c:v>
                </c:pt>
                <c:pt idx="4">
                  <c:v>2.2360679774997898</c:v>
                </c:pt>
                <c:pt idx="5">
                  <c:v>2.4494897427831779</c:v>
                </c:pt>
                <c:pt idx="6">
                  <c:v>2.6457513110645907</c:v>
                </c:pt>
                <c:pt idx="7">
                  <c:v>2.8284271247461903</c:v>
                </c:pt>
                <c:pt idx="8">
                  <c:v>3</c:v>
                </c:pt>
                <c:pt idx="9">
                  <c:v>3.1622776601683795</c:v>
                </c:pt>
                <c:pt idx="10">
                  <c:v>3.3166247903553998</c:v>
                </c:pt>
                <c:pt idx="11">
                  <c:v>3.4641016151377544</c:v>
                </c:pt>
                <c:pt idx="12">
                  <c:v>3.6055512754639891</c:v>
                </c:pt>
                <c:pt idx="13">
                  <c:v>3.7416573867739413</c:v>
                </c:pt>
                <c:pt idx="14">
                  <c:v>3.872983346207417</c:v>
                </c:pt>
                <c:pt idx="15">
                  <c:v>4</c:v>
                </c:pt>
                <c:pt idx="16">
                  <c:v>4.1231056256176606</c:v>
                </c:pt>
                <c:pt idx="17">
                  <c:v>4.2426406871192848</c:v>
                </c:pt>
                <c:pt idx="18">
                  <c:v>4.358898943540674</c:v>
                </c:pt>
                <c:pt idx="19">
                  <c:v>4.4721359549995796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C-4AFA-B0CD-4328EA9F5E0B}"/>
            </c:ext>
          </c:extLst>
        </c:ser>
        <c:ser>
          <c:idx val="1"/>
          <c:order val="1"/>
          <c:tx>
            <c:strRef>
              <c:f>EJER03!$F$2</c:f>
              <c:strCache>
                <c:ptCount val="1"/>
                <c:pt idx="0">
                  <c:v>RAIZ CÚBICA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EJER03!$F$3:$F$22</c:f>
              <c:numCache>
                <c:formatCode>0.000</c:formatCode>
                <c:ptCount val="20"/>
                <c:pt idx="0">
                  <c:v>1</c:v>
                </c:pt>
                <c:pt idx="1">
                  <c:v>1.2599210498948732</c:v>
                </c:pt>
                <c:pt idx="2">
                  <c:v>1.4422495703074083</c:v>
                </c:pt>
                <c:pt idx="3">
                  <c:v>1.5874010519681994</c:v>
                </c:pt>
                <c:pt idx="4">
                  <c:v>1.7099759466766968</c:v>
                </c:pt>
                <c:pt idx="5">
                  <c:v>1.8171205928321397</c:v>
                </c:pt>
                <c:pt idx="6">
                  <c:v>1.9129311827723889</c:v>
                </c:pt>
                <c:pt idx="7">
                  <c:v>1.9999999999999998</c:v>
                </c:pt>
                <c:pt idx="8">
                  <c:v>2.0800838230519041</c:v>
                </c:pt>
                <c:pt idx="9">
                  <c:v>2.1544346900318838</c:v>
                </c:pt>
                <c:pt idx="10">
                  <c:v>2.2239800905693157</c:v>
                </c:pt>
                <c:pt idx="11">
                  <c:v>2.2894284851066637</c:v>
                </c:pt>
                <c:pt idx="12">
                  <c:v>2.3513346877207573</c:v>
                </c:pt>
                <c:pt idx="13">
                  <c:v>2.4101422641752297</c:v>
                </c:pt>
                <c:pt idx="14">
                  <c:v>2.4662120743304703</c:v>
                </c:pt>
                <c:pt idx="15">
                  <c:v>2.5198420997897459</c:v>
                </c:pt>
                <c:pt idx="16">
                  <c:v>2.5712815906582351</c:v>
                </c:pt>
                <c:pt idx="17">
                  <c:v>2.6207413942088964</c:v>
                </c:pt>
                <c:pt idx="18">
                  <c:v>2.6684016487219444</c:v>
                </c:pt>
                <c:pt idx="19">
                  <c:v>2.7144176165949063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AFA-B0CD-4328EA9F5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368896"/>
        <c:axId val="1415955872"/>
      </c:lineChart>
      <c:catAx>
        <c:axId val="13433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15955872"/>
        <c:crosses val="autoZero"/>
        <c:auto val="1"/>
        <c:lblAlgn val="ctr"/>
        <c:lblOffset val="100"/>
        <c:noMultiLvlLbl val="0"/>
      </c:catAx>
      <c:valAx>
        <c:axId val="14159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433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EJER20!$B$1</c:f>
              <c:strCache>
                <c:ptCount val="1"/>
                <c:pt idx="0">
                  <c:v>Problación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EJER20!$A$2:$A$22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EJER20!$B$2:$B$22</c:f>
              <c:numCache>
                <c:formatCode>0</c:formatCode>
                <c:ptCount val="21"/>
                <c:pt idx="0">
                  <c:v>12000</c:v>
                </c:pt>
                <c:pt idx="1">
                  <c:v>12880</c:v>
                </c:pt>
                <c:pt idx="2">
                  <c:v>13251.2</c:v>
                </c:pt>
                <c:pt idx="3">
                  <c:v>13718.688</c:v>
                </c:pt>
                <c:pt idx="4">
                  <c:v>13681.501120000001</c:v>
                </c:pt>
                <c:pt idx="5">
                  <c:v>14044.686108800001</c:v>
                </c:pt>
                <c:pt idx="6">
                  <c:v>15104.239247712001</c:v>
                </c:pt>
                <c:pt idx="7">
                  <c:v>15753.196855234881</c:v>
                </c:pt>
                <c:pt idx="8">
                  <c:v>16595.664886682531</c:v>
                </c:pt>
                <c:pt idx="9">
                  <c:v>16829.708237815703</c:v>
                </c:pt>
                <c:pt idx="10">
                  <c:v>16961.411155437549</c:v>
                </c:pt>
                <c:pt idx="11">
                  <c:v>17291.797043883173</c:v>
                </c:pt>
                <c:pt idx="12">
                  <c:v>17718.879073444343</c:v>
                </c:pt>
                <c:pt idx="13">
                  <c:v>17641.6902827099</c:v>
                </c:pt>
                <c:pt idx="14">
                  <c:v>18065.273379882801</c:v>
                </c:pt>
                <c:pt idx="15">
                  <c:v>18384.620646083971</c:v>
                </c:pt>
                <c:pt idx="16">
                  <c:v>18500.774439623132</c:v>
                </c:pt>
                <c:pt idx="17">
                  <c:v>18515.766695226899</c:v>
                </c:pt>
                <c:pt idx="18">
                  <c:v>18430.60902827463</c:v>
                </c:pt>
                <c:pt idx="19">
                  <c:v>18746.302937991884</c:v>
                </c:pt>
                <c:pt idx="20">
                  <c:v>18858.839908611964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0-4EA0-A0FC-4EE19D2B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471199"/>
        <c:axId val="974845695"/>
      </c:scatterChart>
      <c:valAx>
        <c:axId val="1254471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74845695"/>
        <c:crosses val="autoZero"/>
        <c:crossBetween val="midCat"/>
      </c:valAx>
      <c:valAx>
        <c:axId val="97484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54471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EJER20!$B$1</c:f>
              <c:strCache>
                <c:ptCount val="1"/>
                <c:pt idx="0">
                  <c:v>Problación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EJER20!$A$2:$A$22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EJER20!$B$2:$B$22</c:f>
              <c:numCache>
                <c:formatCode>0</c:formatCode>
                <c:ptCount val="21"/>
                <c:pt idx="0">
                  <c:v>12000</c:v>
                </c:pt>
                <c:pt idx="1">
                  <c:v>12880</c:v>
                </c:pt>
                <c:pt idx="2">
                  <c:v>13251.2</c:v>
                </c:pt>
                <c:pt idx="3">
                  <c:v>13718.688</c:v>
                </c:pt>
                <c:pt idx="4">
                  <c:v>13681.501120000001</c:v>
                </c:pt>
                <c:pt idx="5">
                  <c:v>14044.686108800001</c:v>
                </c:pt>
                <c:pt idx="6">
                  <c:v>15104.239247712001</c:v>
                </c:pt>
                <c:pt idx="7">
                  <c:v>15753.196855234881</c:v>
                </c:pt>
                <c:pt idx="8">
                  <c:v>16595.664886682531</c:v>
                </c:pt>
                <c:pt idx="9">
                  <c:v>16829.708237815703</c:v>
                </c:pt>
                <c:pt idx="10">
                  <c:v>16961.411155437549</c:v>
                </c:pt>
                <c:pt idx="11">
                  <c:v>17291.797043883173</c:v>
                </c:pt>
                <c:pt idx="12">
                  <c:v>17718.879073444343</c:v>
                </c:pt>
                <c:pt idx="13">
                  <c:v>17641.6902827099</c:v>
                </c:pt>
                <c:pt idx="14">
                  <c:v>18065.273379882801</c:v>
                </c:pt>
                <c:pt idx="15">
                  <c:v>18384.620646083971</c:v>
                </c:pt>
                <c:pt idx="16">
                  <c:v>18500.774439623132</c:v>
                </c:pt>
                <c:pt idx="17">
                  <c:v>18515.766695226899</c:v>
                </c:pt>
                <c:pt idx="18">
                  <c:v>18430.60902827463</c:v>
                </c:pt>
                <c:pt idx="19">
                  <c:v>18746.302937991884</c:v>
                </c:pt>
                <c:pt idx="20">
                  <c:v>18858.839908611964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4-4D0E-A8DA-0E9188DA91EB}"/>
            </c:ext>
          </c:extLst>
        </c:ser>
        <c:ser>
          <c:idx val="1"/>
          <c:order val="1"/>
          <c:tx>
            <c:strRef>
              <c:f>EJER20!$C$1</c:f>
              <c:strCache>
                <c:ptCount val="1"/>
                <c:pt idx="0">
                  <c:v>Inserciones: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EJER20!$A$2:$A$22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EJER20!$C$2:$C$22</c:f>
              <c:numCache>
                <c:formatCode>General</c:formatCode>
                <c:ptCount val="21"/>
                <c:pt idx="0">
                  <c:v>1000</c:v>
                </c:pt>
                <c:pt idx="1">
                  <c:v>500</c:v>
                </c:pt>
                <c:pt idx="2">
                  <c:v>600</c:v>
                </c:pt>
                <c:pt idx="3">
                  <c:v>100</c:v>
                </c:pt>
                <c:pt idx="4">
                  <c:v>500</c:v>
                </c:pt>
                <c:pt idx="5">
                  <c:v>1200</c:v>
                </c:pt>
                <c:pt idx="6">
                  <c:v>800</c:v>
                </c:pt>
                <c:pt idx="7">
                  <c:v>1000</c:v>
                </c:pt>
                <c:pt idx="8">
                  <c:v>400</c:v>
                </c:pt>
                <c:pt idx="9">
                  <c:v>300</c:v>
                </c:pt>
                <c:pt idx="10">
                  <c:v>500</c:v>
                </c:pt>
                <c:pt idx="11">
                  <c:v>600</c:v>
                </c:pt>
                <c:pt idx="12">
                  <c:v>100</c:v>
                </c:pt>
                <c:pt idx="13">
                  <c:v>600</c:v>
                </c:pt>
                <c:pt idx="14">
                  <c:v>500</c:v>
                </c:pt>
                <c:pt idx="15">
                  <c:v>300</c:v>
                </c:pt>
                <c:pt idx="16">
                  <c:v>200</c:v>
                </c:pt>
                <c:pt idx="17">
                  <c:v>100</c:v>
                </c:pt>
                <c:pt idx="18">
                  <c:v>500</c:v>
                </c:pt>
                <c:pt idx="19">
                  <c:v>300</c:v>
                </c:pt>
                <c:pt idx="20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4-4D0E-A8DA-0E9188DA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354991"/>
        <c:axId val="1372967087"/>
      </c:lineChart>
      <c:catAx>
        <c:axId val="134335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2967087"/>
        <c:crosses val="autoZero"/>
        <c:auto val="1"/>
        <c:lblAlgn val="ctr"/>
        <c:lblOffset val="100"/>
        <c:noMultiLvlLbl val="0"/>
      </c:catAx>
      <c:valAx>
        <c:axId val="137296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4335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</xdr:colOff>
      <xdr:row>23</xdr:row>
      <xdr:rowOff>152401</xdr:rowOff>
    </xdr:from>
    <xdr:to>
      <xdr:col>5</xdr:col>
      <xdr:colOff>874058</xdr:colOff>
      <xdr:row>40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8E1152-0228-45B5-94F9-A23E75E9A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360675</xdr:colOff>
      <xdr:row>4</xdr:row>
      <xdr:rowOff>78441</xdr:rowOff>
    </xdr:from>
    <xdr:to>
      <xdr:col>8</xdr:col>
      <xdr:colOff>201027</xdr:colOff>
      <xdr:row>20</xdr:row>
      <xdr:rowOff>101820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9AD74E-21F5-45DE-947B-E3179C58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8469" y="862853"/>
          <a:ext cx="2496146" cy="2623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30692</xdr:rowOff>
    </xdr:from>
    <xdr:to>
      <xdr:col>9</xdr:col>
      <xdr:colOff>560916</xdr:colOff>
      <xdr:row>21</xdr:row>
      <xdr:rowOff>149226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ADFE77-DB7C-41DE-9E05-FF24F463F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241382</xdr:colOff>
      <xdr:row>5</xdr:row>
      <xdr:rowOff>46568</xdr:rowOff>
    </xdr:from>
    <xdr:to>
      <xdr:col>16</xdr:col>
      <xdr:colOff>238125</xdr:colOff>
      <xdr:row>21</xdr:row>
      <xdr:rowOff>162251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22999A-5014-4242-A596-E8CFFD918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="140" zoomScaleNormal="140" workbookViewId="0">
      <selection activeCell="H19" sqref="H19"/>
    </sheetView>
  </sheetViews>
  <sheetFormatPr baseColWidth="10" defaultRowHeight="12.75" x14ac:dyDescent="0.2"/>
  <cols>
    <col min="5" max="5" width="15.28515625" customWidth="1"/>
  </cols>
  <sheetData>
    <row r="1" spans="1:9" ht="15.75" x14ac:dyDescent="0.25">
      <c r="A1" s="10">
        <v>0</v>
      </c>
      <c r="B1" s="79">
        <f>SUM(A:A)</f>
        <v>10945</v>
      </c>
      <c r="C1" s="81" t="s">
        <v>111</v>
      </c>
    </row>
    <row r="2" spans="1:9" x14ac:dyDescent="0.2">
      <c r="A2" s="10">
        <v>1</v>
      </c>
      <c r="F2">
        <v>2</v>
      </c>
      <c r="G2" s="80" t="s">
        <v>112</v>
      </c>
      <c r="H2" s="80" t="s">
        <v>115</v>
      </c>
      <c r="I2" s="80" t="s">
        <v>122</v>
      </c>
    </row>
    <row r="3" spans="1:9" x14ac:dyDescent="0.2">
      <c r="A3" s="84">
        <f>A1+A2</f>
        <v>1</v>
      </c>
      <c r="F3">
        <v>5</v>
      </c>
      <c r="G3" s="80" t="s">
        <v>113</v>
      </c>
      <c r="H3" s="80" t="s">
        <v>116</v>
      </c>
      <c r="I3" s="80" t="s">
        <v>123</v>
      </c>
    </row>
    <row r="4" spans="1:9" x14ac:dyDescent="0.2">
      <c r="A4">
        <f>A2+A3</f>
        <v>2</v>
      </c>
      <c r="C4">
        <v>1</v>
      </c>
      <c r="D4">
        <v>0</v>
      </c>
      <c r="E4" t="e">
        <f ca="1">secuencia(20)</f>
        <v>#NAME?</v>
      </c>
      <c r="F4">
        <v>8</v>
      </c>
      <c r="G4" s="80" t="s">
        <v>114</v>
      </c>
      <c r="H4" s="80" t="s">
        <v>117</v>
      </c>
      <c r="I4" s="80" t="s">
        <v>124</v>
      </c>
    </row>
    <row r="5" spans="1:9" x14ac:dyDescent="0.2">
      <c r="A5">
        <f>A3+A4</f>
        <v>3</v>
      </c>
      <c r="C5">
        <v>2</v>
      </c>
      <c r="D5">
        <v>1</v>
      </c>
      <c r="F5">
        <v>11</v>
      </c>
      <c r="G5" s="80" t="s">
        <v>112</v>
      </c>
      <c r="H5" s="80" t="s">
        <v>118</v>
      </c>
      <c r="I5" s="80" t="s">
        <v>125</v>
      </c>
    </row>
    <row r="6" spans="1:9" x14ac:dyDescent="0.2">
      <c r="A6">
        <f t="shared" ref="A6:A20" si="0">A4+A5</f>
        <v>5</v>
      </c>
      <c r="C6">
        <v>3</v>
      </c>
      <c r="D6" s="85">
        <f>D4+D5</f>
        <v>1</v>
      </c>
      <c r="F6">
        <v>14</v>
      </c>
      <c r="G6" s="80" t="s">
        <v>113</v>
      </c>
      <c r="H6" s="80" t="s">
        <v>119</v>
      </c>
      <c r="I6" s="80" t="s">
        <v>126</v>
      </c>
    </row>
    <row r="7" spans="1:9" x14ac:dyDescent="0.2">
      <c r="A7">
        <f t="shared" si="0"/>
        <v>8</v>
      </c>
      <c r="C7">
        <v>4</v>
      </c>
      <c r="D7">
        <f t="shared" ref="D7:D24" si="1">D5+D6</f>
        <v>2</v>
      </c>
      <c r="F7">
        <v>17</v>
      </c>
      <c r="G7" s="80" t="s">
        <v>114</v>
      </c>
      <c r="H7" s="80" t="s">
        <v>120</v>
      </c>
      <c r="I7" s="80" t="s">
        <v>127</v>
      </c>
    </row>
    <row r="8" spans="1:9" x14ac:dyDescent="0.2">
      <c r="A8">
        <f t="shared" si="0"/>
        <v>13</v>
      </c>
      <c r="C8">
        <v>5</v>
      </c>
      <c r="D8">
        <f t="shared" si="1"/>
        <v>3</v>
      </c>
      <c r="F8">
        <v>20</v>
      </c>
      <c r="G8" s="80" t="s">
        <v>112</v>
      </c>
      <c r="H8" s="80" t="s">
        <v>121</v>
      </c>
      <c r="I8" s="80" t="s">
        <v>128</v>
      </c>
    </row>
    <row r="9" spans="1:9" x14ac:dyDescent="0.2">
      <c r="A9">
        <f t="shared" si="0"/>
        <v>21</v>
      </c>
      <c r="C9">
        <v>6</v>
      </c>
      <c r="D9">
        <f t="shared" si="1"/>
        <v>5</v>
      </c>
      <c r="F9">
        <v>23</v>
      </c>
      <c r="G9" s="80" t="s">
        <v>113</v>
      </c>
      <c r="H9" s="80" t="s">
        <v>115</v>
      </c>
      <c r="I9" s="80" t="s">
        <v>129</v>
      </c>
    </row>
    <row r="10" spans="1:9" x14ac:dyDescent="0.2">
      <c r="A10">
        <f t="shared" si="0"/>
        <v>34</v>
      </c>
      <c r="C10">
        <v>7</v>
      </c>
      <c r="D10">
        <f t="shared" si="1"/>
        <v>8</v>
      </c>
      <c r="G10" s="80" t="s">
        <v>114</v>
      </c>
      <c r="H10" s="80" t="s">
        <v>116</v>
      </c>
      <c r="I10" s="80" t="s">
        <v>130</v>
      </c>
    </row>
    <row r="11" spans="1:9" x14ac:dyDescent="0.2">
      <c r="A11">
        <f t="shared" si="0"/>
        <v>55</v>
      </c>
      <c r="C11">
        <v>8</v>
      </c>
      <c r="D11">
        <f t="shared" si="1"/>
        <v>13</v>
      </c>
      <c r="G11" s="80" t="s">
        <v>112</v>
      </c>
      <c r="H11" s="80" t="s">
        <v>117</v>
      </c>
      <c r="I11" s="80" t="s">
        <v>131</v>
      </c>
    </row>
    <row r="12" spans="1:9" x14ac:dyDescent="0.2">
      <c r="A12">
        <f t="shared" si="0"/>
        <v>89</v>
      </c>
      <c r="C12">
        <v>9</v>
      </c>
      <c r="D12">
        <f t="shared" si="1"/>
        <v>21</v>
      </c>
      <c r="H12" s="80" t="s">
        <v>118</v>
      </c>
      <c r="I12" s="80" t="s">
        <v>132</v>
      </c>
    </row>
    <row r="13" spans="1:9" x14ac:dyDescent="0.2">
      <c r="A13">
        <f t="shared" si="0"/>
        <v>144</v>
      </c>
      <c r="C13">
        <v>10</v>
      </c>
      <c r="D13">
        <f t="shared" si="1"/>
        <v>34</v>
      </c>
      <c r="H13" s="80" t="s">
        <v>119</v>
      </c>
      <c r="I13" s="80" t="s">
        <v>133</v>
      </c>
    </row>
    <row r="14" spans="1:9" x14ac:dyDescent="0.2">
      <c r="A14">
        <f t="shared" si="0"/>
        <v>233</v>
      </c>
      <c r="C14">
        <v>11</v>
      </c>
      <c r="D14">
        <f t="shared" si="1"/>
        <v>55</v>
      </c>
      <c r="H14" s="80" t="s">
        <v>120</v>
      </c>
      <c r="I14" s="80" t="s">
        <v>122</v>
      </c>
    </row>
    <row r="15" spans="1:9" x14ac:dyDescent="0.2">
      <c r="A15">
        <f t="shared" si="0"/>
        <v>377</v>
      </c>
      <c r="C15">
        <v>12</v>
      </c>
      <c r="D15">
        <f t="shared" si="1"/>
        <v>89</v>
      </c>
      <c r="F15" s="10" t="s">
        <v>134</v>
      </c>
      <c r="I15" s="80" t="s">
        <v>123</v>
      </c>
    </row>
    <row r="16" spans="1:9" x14ac:dyDescent="0.2">
      <c r="A16">
        <f t="shared" si="0"/>
        <v>610</v>
      </c>
      <c r="C16">
        <v>13</v>
      </c>
      <c r="D16">
        <f t="shared" si="1"/>
        <v>144</v>
      </c>
      <c r="F16" s="80" t="s">
        <v>135</v>
      </c>
    </row>
    <row r="17" spans="1:6" x14ac:dyDescent="0.2">
      <c r="A17">
        <f t="shared" si="0"/>
        <v>987</v>
      </c>
      <c r="C17">
        <v>14</v>
      </c>
      <c r="D17">
        <f t="shared" si="1"/>
        <v>233</v>
      </c>
      <c r="F17" s="80" t="s">
        <v>136</v>
      </c>
    </row>
    <row r="18" spans="1:6" x14ac:dyDescent="0.2">
      <c r="A18">
        <f t="shared" si="0"/>
        <v>1597</v>
      </c>
      <c r="C18">
        <v>15</v>
      </c>
      <c r="D18">
        <f t="shared" si="1"/>
        <v>377</v>
      </c>
      <c r="F18" s="80" t="s">
        <v>137</v>
      </c>
    </row>
    <row r="19" spans="1:6" x14ac:dyDescent="0.2">
      <c r="A19">
        <f t="shared" si="0"/>
        <v>2584</v>
      </c>
      <c r="C19">
        <v>16</v>
      </c>
      <c r="D19">
        <f t="shared" si="1"/>
        <v>610</v>
      </c>
    </row>
    <row r="20" spans="1:6" x14ac:dyDescent="0.2">
      <c r="A20">
        <f t="shared" si="0"/>
        <v>4181</v>
      </c>
      <c r="C20">
        <v>17</v>
      </c>
      <c r="D20">
        <f t="shared" si="1"/>
        <v>987</v>
      </c>
    </row>
    <row r="21" spans="1:6" x14ac:dyDescent="0.2">
      <c r="C21">
        <v>18</v>
      </c>
      <c r="D21">
        <f t="shared" si="1"/>
        <v>1597</v>
      </c>
    </row>
    <row r="22" spans="1:6" x14ac:dyDescent="0.2">
      <c r="C22">
        <v>19</v>
      </c>
      <c r="D22">
        <f t="shared" si="1"/>
        <v>2584</v>
      </c>
    </row>
    <row r="23" spans="1:6" x14ac:dyDescent="0.2">
      <c r="C23">
        <v>20</v>
      </c>
      <c r="D23">
        <f t="shared" si="1"/>
        <v>4181</v>
      </c>
    </row>
    <row r="24" spans="1:6" x14ac:dyDescent="0.2">
      <c r="C24">
        <v>21</v>
      </c>
      <c r="D24">
        <f t="shared" si="1"/>
        <v>6765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8"/>
  <sheetViews>
    <sheetView workbookViewId="0"/>
  </sheetViews>
  <sheetFormatPr baseColWidth="10" defaultRowHeight="12.75" x14ac:dyDescent="0.2"/>
  <cols>
    <col min="2" max="2" width="12.42578125" bestFit="1" customWidth="1"/>
  </cols>
  <sheetData>
    <row r="2" spans="2:6" x14ac:dyDescent="0.2">
      <c r="B2" s="8" t="s">
        <v>54</v>
      </c>
      <c r="C2" s="8" t="s">
        <v>10</v>
      </c>
      <c r="D2" s="8" t="s">
        <v>9</v>
      </c>
      <c r="E2" s="8" t="s">
        <v>14</v>
      </c>
      <c r="F2" s="8" t="s">
        <v>29</v>
      </c>
    </row>
    <row r="3" spans="2:6" x14ac:dyDescent="0.2">
      <c r="B3" s="5" t="s">
        <v>55</v>
      </c>
      <c r="C3" s="5">
        <v>65</v>
      </c>
      <c r="D3" s="5">
        <v>1234</v>
      </c>
      <c r="E3" s="15"/>
      <c r="F3" s="15"/>
    </row>
    <row r="4" spans="2:6" x14ac:dyDescent="0.2">
      <c r="B4" s="35" t="s">
        <v>88</v>
      </c>
      <c r="C4" s="6">
        <v>260</v>
      </c>
      <c r="D4" s="6">
        <v>315</v>
      </c>
      <c r="E4" s="16"/>
      <c r="F4" s="16"/>
    </row>
    <row r="5" spans="2:6" x14ac:dyDescent="0.2">
      <c r="B5" s="6" t="s">
        <v>56</v>
      </c>
      <c r="C5" s="6">
        <v>435</v>
      </c>
      <c r="D5" s="6">
        <v>192</v>
      </c>
      <c r="E5" s="16"/>
      <c r="F5" s="16"/>
    </row>
    <row r="6" spans="2:6" x14ac:dyDescent="0.2">
      <c r="B6" s="6" t="s">
        <v>57</v>
      </c>
      <c r="C6" s="6">
        <v>420</v>
      </c>
      <c r="D6" s="6">
        <v>175</v>
      </c>
      <c r="E6" s="16"/>
      <c r="F6" s="16"/>
    </row>
    <row r="7" spans="2:6" x14ac:dyDescent="0.2">
      <c r="B7" s="7" t="s">
        <v>58</v>
      </c>
      <c r="C7" s="7">
        <v>2100</v>
      </c>
      <c r="D7" s="7">
        <v>36</v>
      </c>
      <c r="E7" s="17"/>
      <c r="F7" s="17"/>
    </row>
    <row r="8" spans="2:6" x14ac:dyDescent="0.2">
      <c r="B8" s="11" t="s">
        <v>11</v>
      </c>
      <c r="C8" s="18" t="s">
        <v>13</v>
      </c>
      <c r="D8" s="19"/>
      <c r="E8" s="12"/>
      <c r="F8" s="12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0"/>
  <sheetViews>
    <sheetView topLeftCell="B1" workbookViewId="0">
      <selection activeCell="E8" sqref="E8"/>
    </sheetView>
  </sheetViews>
  <sheetFormatPr baseColWidth="10" defaultRowHeight="12.75" x14ac:dyDescent="0.2"/>
  <cols>
    <col min="2" max="2" width="13.28515625" customWidth="1"/>
  </cols>
  <sheetData>
    <row r="3" spans="2:9" x14ac:dyDescent="0.2">
      <c r="B3" s="20" t="s">
        <v>59</v>
      </c>
      <c r="C3" s="20" t="s">
        <v>60</v>
      </c>
      <c r="D3" s="20" t="s">
        <v>61</v>
      </c>
      <c r="E3" s="20" t="s">
        <v>62</v>
      </c>
      <c r="F3" s="20" t="s">
        <v>63</v>
      </c>
      <c r="G3" s="20" t="s">
        <v>64</v>
      </c>
      <c r="H3" s="20" t="s">
        <v>65</v>
      </c>
      <c r="I3" s="20" t="s">
        <v>11</v>
      </c>
    </row>
    <row r="4" spans="2:9" x14ac:dyDescent="0.2">
      <c r="B4" s="20">
        <v>392</v>
      </c>
      <c r="C4" s="20">
        <v>22</v>
      </c>
      <c r="D4" s="22"/>
      <c r="E4" s="22"/>
      <c r="F4" s="22"/>
      <c r="G4" s="22"/>
      <c r="H4" s="22"/>
      <c r="I4" s="22"/>
    </row>
    <row r="8" spans="2:9" x14ac:dyDescent="0.2">
      <c r="B8" s="11" t="s">
        <v>66</v>
      </c>
      <c r="C8" s="20">
        <v>29</v>
      </c>
    </row>
    <row r="9" spans="2:9" x14ac:dyDescent="0.2">
      <c r="B9" s="11" t="s">
        <v>67</v>
      </c>
      <c r="C9" s="20">
        <v>13</v>
      </c>
    </row>
    <row r="10" spans="2:9" x14ac:dyDescent="0.2">
      <c r="B10" s="11" t="s">
        <v>68</v>
      </c>
      <c r="C10" s="22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6"/>
  <sheetViews>
    <sheetView workbookViewId="0"/>
  </sheetViews>
  <sheetFormatPr baseColWidth="10" defaultRowHeight="12.75" x14ac:dyDescent="0.2"/>
  <cols>
    <col min="2" max="2" width="15.7109375" bestFit="1" customWidth="1"/>
    <col min="8" max="8" width="12.85546875" customWidth="1"/>
  </cols>
  <sheetData>
    <row r="2" spans="2:8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69</v>
      </c>
      <c r="G2" s="8" t="s">
        <v>70</v>
      </c>
      <c r="H2" s="8" t="s">
        <v>71</v>
      </c>
    </row>
    <row r="3" spans="2:8" x14ac:dyDescent="0.2">
      <c r="B3" s="6" t="s">
        <v>27</v>
      </c>
      <c r="C3" s="5">
        <v>14750</v>
      </c>
      <c r="D3" s="25">
        <v>6.0999999999999999E-2</v>
      </c>
      <c r="E3" s="15"/>
      <c r="F3" s="15"/>
      <c r="G3" s="15"/>
      <c r="H3" s="15"/>
    </row>
    <row r="4" spans="2:8" x14ac:dyDescent="0.2">
      <c r="B4" s="6" t="s">
        <v>79</v>
      </c>
      <c r="C4" s="6">
        <v>12080</v>
      </c>
      <c r="D4" s="26">
        <v>5.2999999999999999E-2</v>
      </c>
      <c r="E4" s="16"/>
      <c r="F4" s="16"/>
      <c r="G4" s="16"/>
      <c r="H4" s="16"/>
    </row>
    <row r="5" spans="2:8" x14ac:dyDescent="0.2">
      <c r="B5" s="35" t="s">
        <v>86</v>
      </c>
      <c r="C5" s="6">
        <v>17590</v>
      </c>
      <c r="D5" s="26">
        <v>5.8000000000000003E-2</v>
      </c>
      <c r="E5" s="16"/>
      <c r="F5" s="16"/>
      <c r="G5" s="16"/>
      <c r="H5" s="16"/>
    </row>
    <row r="6" spans="2:8" x14ac:dyDescent="0.2">
      <c r="B6" s="11" t="s">
        <v>11</v>
      </c>
      <c r="C6" s="18" t="s">
        <v>30</v>
      </c>
      <c r="D6" s="19"/>
      <c r="E6" s="12"/>
      <c r="F6" s="12"/>
      <c r="G6" s="12"/>
      <c r="H6" s="12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1"/>
  <sheetViews>
    <sheetView zoomScale="160" zoomScaleNormal="160" workbookViewId="0">
      <selection activeCell="D17" sqref="D17"/>
    </sheetView>
  </sheetViews>
  <sheetFormatPr baseColWidth="10" defaultRowHeight="12.75" x14ac:dyDescent="0.2"/>
  <cols>
    <col min="1" max="1" width="19.7109375" customWidth="1"/>
    <col min="2" max="2" width="15.28515625" customWidth="1"/>
    <col min="3" max="3" width="15.7109375" customWidth="1"/>
    <col min="6" max="6" width="4.5703125" customWidth="1"/>
    <col min="7" max="7" width="20.140625" customWidth="1"/>
  </cols>
  <sheetData>
    <row r="2" spans="1:9" x14ac:dyDescent="0.2">
      <c r="A2" s="10" t="s">
        <v>109</v>
      </c>
    </row>
    <row r="3" spans="1:9" x14ac:dyDescent="0.2">
      <c r="A3" s="10" t="s">
        <v>110</v>
      </c>
    </row>
    <row r="4" spans="1:9" ht="13.5" thickBot="1" x14ac:dyDescent="0.25"/>
    <row r="5" spans="1:9" x14ac:dyDescent="0.2">
      <c r="A5" s="27"/>
      <c r="B5" s="28"/>
      <c r="C5" s="28"/>
      <c r="D5" s="29"/>
    </row>
    <row r="6" spans="1:9" x14ac:dyDescent="0.2">
      <c r="A6" s="10" t="s">
        <v>72</v>
      </c>
      <c r="D6" s="31"/>
    </row>
    <row r="7" spans="1:9" ht="13.5" thickBot="1" x14ac:dyDescent="0.25">
      <c r="A7" s="30"/>
      <c r="D7" s="31"/>
    </row>
    <row r="8" spans="1:9" ht="13.5" thickBot="1" x14ac:dyDescent="0.25">
      <c r="A8" s="33" t="s">
        <v>73</v>
      </c>
      <c r="B8" s="66" t="s">
        <v>74</v>
      </c>
      <c r="C8" s="62" t="s">
        <v>75</v>
      </c>
      <c r="D8" s="61" t="s">
        <v>76</v>
      </c>
    </row>
    <row r="9" spans="1:9" x14ac:dyDescent="0.2">
      <c r="A9" s="30" t="s">
        <v>80</v>
      </c>
      <c r="B9" s="72">
        <v>15</v>
      </c>
      <c r="C9" s="74">
        <v>5</v>
      </c>
      <c r="D9" s="100">
        <f>B9*C9</f>
        <v>75</v>
      </c>
    </row>
    <row r="10" spans="1:9" x14ac:dyDescent="0.2">
      <c r="A10" s="30" t="s">
        <v>81</v>
      </c>
      <c r="B10" s="72">
        <v>8</v>
      </c>
      <c r="C10" s="75">
        <v>5</v>
      </c>
      <c r="D10" s="100">
        <f t="shared" ref="D10:D14" si="0">B10*C10</f>
        <v>40</v>
      </c>
    </row>
    <row r="11" spans="1:9" x14ac:dyDescent="0.2">
      <c r="A11" s="30" t="s">
        <v>82</v>
      </c>
      <c r="B11" s="72">
        <v>14</v>
      </c>
      <c r="C11" s="75">
        <v>3</v>
      </c>
      <c r="D11" s="100">
        <f t="shared" si="0"/>
        <v>42</v>
      </c>
    </row>
    <row r="12" spans="1:9" x14ac:dyDescent="0.2">
      <c r="A12" s="30" t="s">
        <v>83</v>
      </c>
      <c r="B12" s="72">
        <v>9</v>
      </c>
      <c r="C12" s="75">
        <v>3</v>
      </c>
      <c r="D12" s="100">
        <f t="shared" si="0"/>
        <v>27</v>
      </c>
    </row>
    <row r="13" spans="1:9" x14ac:dyDescent="0.2">
      <c r="A13" s="30" t="s">
        <v>84</v>
      </c>
      <c r="B13" s="72">
        <v>18</v>
      </c>
      <c r="C13" s="75">
        <v>3</v>
      </c>
      <c r="D13" s="100">
        <f t="shared" si="0"/>
        <v>54</v>
      </c>
    </row>
    <row r="14" spans="1:9" ht="13.5" thickBot="1" x14ac:dyDescent="0.25">
      <c r="A14" s="30" t="s">
        <v>85</v>
      </c>
      <c r="B14" s="73">
        <v>6</v>
      </c>
      <c r="C14" s="76">
        <v>4</v>
      </c>
      <c r="D14" s="101">
        <f t="shared" si="0"/>
        <v>24</v>
      </c>
      <c r="G14" s="10" t="s">
        <v>158</v>
      </c>
    </row>
    <row r="15" spans="1:9" ht="13.5" thickBot="1" x14ac:dyDescent="0.25">
      <c r="A15" s="38"/>
      <c r="B15" s="39" t="s">
        <v>78</v>
      </c>
      <c r="C15" s="102">
        <f>SUM(C9:C14)</f>
        <v>23</v>
      </c>
      <c r="D15" s="103">
        <f>SUM(D9:D14)</f>
        <v>262</v>
      </c>
      <c r="G15" s="105" t="s">
        <v>159</v>
      </c>
      <c r="H15">
        <f>TRUNC(D16,1)</f>
        <v>11.3</v>
      </c>
      <c r="I15" t="str">
        <f ca="1">_xlfn.FORMULATEXT(H15)</f>
        <v>=TRUNCAR(D16;1)</v>
      </c>
    </row>
    <row r="16" spans="1:9" ht="13.5" thickBot="1" x14ac:dyDescent="0.25">
      <c r="A16" s="77" t="s">
        <v>77</v>
      </c>
      <c r="B16" s="39"/>
      <c r="C16" s="39"/>
      <c r="D16" s="106">
        <f>TRUNC(D15/C15,1)</f>
        <v>11.3</v>
      </c>
      <c r="G16" s="105" t="s">
        <v>160</v>
      </c>
      <c r="H16">
        <f>ROUND(D16,1)</f>
        <v>11.3</v>
      </c>
      <c r="I16" t="str">
        <f t="shared" ref="I16:I18" ca="1" si="1">_xlfn.FORMULATEXT(H16)</f>
        <v>=REDONDEAR(D16;1)</v>
      </c>
    </row>
    <row r="17" spans="1:9" ht="13.5" thickBot="1" x14ac:dyDescent="0.25">
      <c r="A17" s="78" t="s">
        <v>89</v>
      </c>
      <c r="B17" s="32"/>
      <c r="C17" s="32"/>
      <c r="D17" s="40">
        <f>SUMIF(B9:B14,"&gt;=10",D9:D14)/SUMIF(B9:B14,"&gt;=10",C9:C14)</f>
        <v>15.545454545454545</v>
      </c>
      <c r="G17" s="80" t="s">
        <v>161</v>
      </c>
      <c r="H17" s="104">
        <f>ROUNDUP(D16,2)</f>
        <v>11.3</v>
      </c>
      <c r="I17" t="str">
        <f t="shared" ca="1" si="1"/>
        <v>=REDONDEAR.MAS(D16;2)</v>
      </c>
    </row>
    <row r="18" spans="1:9" x14ac:dyDescent="0.2">
      <c r="G18" s="80" t="s">
        <v>162</v>
      </c>
      <c r="H18" s="104">
        <f>ROUNDDOWN(D16,1)</f>
        <v>11.3</v>
      </c>
      <c r="I18" t="str">
        <f t="shared" ca="1" si="1"/>
        <v>=REDONDEAR.MENOS(D16;1)</v>
      </c>
    </row>
    <row r="19" spans="1:9" ht="13.5" thickBot="1" x14ac:dyDescent="0.25"/>
    <row r="20" spans="1:9" ht="13.5" thickBot="1" x14ac:dyDescent="0.25">
      <c r="A20" s="77" t="s">
        <v>77</v>
      </c>
      <c r="B20" s="39"/>
      <c r="C20" s="39"/>
      <c r="D20" s="107">
        <f>SUMPRODUCT(B9:B14,C9:C14)/SUM(C9:C14)</f>
        <v>11.391304347826088</v>
      </c>
    </row>
    <row r="21" spans="1:9" ht="13.5" thickBot="1" x14ac:dyDescent="0.25">
      <c r="A21" s="78" t="s">
        <v>89</v>
      </c>
      <c r="B21" s="32"/>
      <c r="C21" s="32"/>
      <c r="D21" s="4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1"/>
  <sheetViews>
    <sheetView zoomScale="130" zoomScaleNormal="130" workbookViewId="0">
      <selection activeCell="J17" sqref="J17"/>
    </sheetView>
  </sheetViews>
  <sheetFormatPr baseColWidth="10" defaultRowHeight="12.75" x14ac:dyDescent="0.2"/>
  <cols>
    <col min="1" max="1" width="4.5703125" style="42" customWidth="1"/>
    <col min="2" max="2" width="10.140625" style="42" customWidth="1"/>
    <col min="3" max="3" width="10" style="42" customWidth="1"/>
    <col min="4" max="4" width="9.28515625" style="42" customWidth="1"/>
    <col min="5" max="5" width="8.5703125" style="42" bestFit="1" customWidth="1"/>
    <col min="6" max="6" width="8.140625" style="42" customWidth="1"/>
    <col min="7" max="7" width="12" style="42" customWidth="1"/>
    <col min="8" max="8" width="10.140625" style="42" customWidth="1"/>
    <col min="9" max="9" width="3" customWidth="1"/>
    <col min="10" max="10" width="64.7109375" customWidth="1"/>
  </cols>
  <sheetData>
    <row r="1" spans="1:12" ht="65.25" customHeight="1" thickBot="1" x14ac:dyDescent="0.25">
      <c r="A1" s="43" t="s">
        <v>90</v>
      </c>
      <c r="B1" s="43" t="s">
        <v>91</v>
      </c>
      <c r="C1" s="43" t="s">
        <v>92</v>
      </c>
      <c r="D1" s="43" t="s">
        <v>93</v>
      </c>
      <c r="E1" s="43" t="s">
        <v>97</v>
      </c>
      <c r="F1" s="43" t="s">
        <v>94</v>
      </c>
      <c r="G1" s="43" t="s">
        <v>95</v>
      </c>
      <c r="H1" s="43" t="s">
        <v>96</v>
      </c>
      <c r="I1" s="41"/>
    </row>
    <row r="2" spans="1:12" x14ac:dyDescent="0.2">
      <c r="A2" s="44">
        <v>1</v>
      </c>
      <c r="B2" s="49">
        <v>48</v>
      </c>
      <c r="C2" s="49">
        <v>1</v>
      </c>
      <c r="D2" s="109">
        <f>IF(B2&lt;=40,B2,40)</f>
        <v>40</v>
      </c>
      <c r="E2" s="109">
        <f>IF(B2&lt;=40,0,B2-40)</f>
        <v>8</v>
      </c>
      <c r="F2" s="110">
        <f>(D2*$K$2+E2*($K$2*(1+$K$3)))*C2</f>
        <v>520</v>
      </c>
      <c r="G2" s="110">
        <f>IF(C2&gt;AVERAGE(C:C),1,0)</f>
        <v>0</v>
      </c>
      <c r="H2" s="110">
        <f>IF(F2&gt;AVERAGE(F:F),1,0)</f>
        <v>0</v>
      </c>
      <c r="J2" s="52" t="s">
        <v>99</v>
      </c>
      <c r="K2" s="55">
        <v>10</v>
      </c>
    </row>
    <row r="3" spans="1:12" ht="13.5" thickBot="1" x14ac:dyDescent="0.25">
      <c r="A3" s="45">
        <v>2</v>
      </c>
      <c r="B3" s="50">
        <v>36</v>
      </c>
      <c r="C3" s="50">
        <v>1.1000000000000001</v>
      </c>
      <c r="D3" s="108">
        <f>MIN(B3,40)</f>
        <v>36</v>
      </c>
      <c r="E3" s="108">
        <f>B3-D3</f>
        <v>0</v>
      </c>
      <c r="F3" s="46">
        <f t="shared" ref="F3:F66" si="0">(D3*$K$2+E3*($K$2*(1+$K$3)))*C3</f>
        <v>396.00000000000006</v>
      </c>
      <c r="G3" s="46">
        <f t="shared" ref="G3:G66" si="1">IF(C3&gt;AVERAGE(C:C),1,0)</f>
        <v>1</v>
      </c>
      <c r="H3" s="46">
        <f t="shared" ref="H3:H66" si="2">IF(F3&gt;AVERAGE(F:F),1,0)</f>
        <v>0</v>
      </c>
      <c r="J3" s="37" t="s">
        <v>98</v>
      </c>
      <c r="K3" s="56">
        <v>0.5</v>
      </c>
    </row>
    <row r="4" spans="1:12" x14ac:dyDescent="0.2">
      <c r="A4" s="45">
        <v>3</v>
      </c>
      <c r="B4" s="50">
        <v>70</v>
      </c>
      <c r="C4" s="50">
        <v>1.2</v>
      </c>
      <c r="D4" s="108">
        <f t="shared" ref="D4:D67" si="3">MIN(B4,40)</f>
        <v>40</v>
      </c>
      <c r="E4" s="108">
        <f t="shared" ref="E4:E67" si="4">B4-D4</f>
        <v>30</v>
      </c>
      <c r="F4" s="46">
        <f t="shared" si="0"/>
        <v>1020</v>
      </c>
      <c r="G4" s="46">
        <f t="shared" si="1"/>
        <v>1</v>
      </c>
      <c r="H4" s="46">
        <f t="shared" si="2"/>
        <v>1</v>
      </c>
      <c r="J4" s="52" t="s">
        <v>100</v>
      </c>
      <c r="K4" s="57">
        <f>AVERAGE(B:B)</f>
        <v>53.25</v>
      </c>
      <c r="L4" t="str">
        <f ca="1">_xlfn.FORMULATEXT(K4)</f>
        <v>=PROMEDIO(B:B)</v>
      </c>
    </row>
    <row r="5" spans="1:12" x14ac:dyDescent="0.2">
      <c r="A5" s="45">
        <v>4</v>
      </c>
      <c r="B5" s="50">
        <v>15</v>
      </c>
      <c r="C5" s="50">
        <v>0.9</v>
      </c>
      <c r="D5" s="108">
        <f t="shared" si="3"/>
        <v>15</v>
      </c>
      <c r="E5" s="108">
        <f t="shared" si="4"/>
        <v>0</v>
      </c>
      <c r="F5" s="46">
        <f t="shared" si="0"/>
        <v>135</v>
      </c>
      <c r="G5" s="46">
        <f t="shared" si="1"/>
        <v>0</v>
      </c>
      <c r="H5" s="46">
        <f t="shared" si="2"/>
        <v>0</v>
      </c>
      <c r="J5" s="54" t="s">
        <v>163</v>
      </c>
      <c r="K5" s="58">
        <f>COUNTIF(E:E,"&gt;0")</f>
        <v>73</v>
      </c>
      <c r="L5" t="str">
        <f ca="1">_xlfn.FORMULATEXT(K5)</f>
        <v>=CONTAR.SI(E:E;"&gt;0")</v>
      </c>
    </row>
    <row r="6" spans="1:12" x14ac:dyDescent="0.2">
      <c r="A6" s="45">
        <v>5</v>
      </c>
      <c r="B6" s="50">
        <v>41</v>
      </c>
      <c r="C6" s="50">
        <v>1.1000000000000001</v>
      </c>
      <c r="D6" s="108">
        <f t="shared" si="3"/>
        <v>40</v>
      </c>
      <c r="E6" s="108">
        <f t="shared" si="4"/>
        <v>1</v>
      </c>
      <c r="F6" s="46">
        <f t="shared" si="0"/>
        <v>456.50000000000006</v>
      </c>
      <c r="G6" s="46">
        <f t="shared" si="1"/>
        <v>1</v>
      </c>
      <c r="H6" s="46">
        <f t="shared" si="2"/>
        <v>0</v>
      </c>
      <c r="J6" s="54" t="s">
        <v>101</v>
      </c>
      <c r="K6" s="58">
        <f>SUMPRODUCT(C:C,E:E)*K2*(1+K3)</f>
        <v>24638.999999999993</v>
      </c>
      <c r="L6" t="str">
        <f t="shared" ref="L6:L8" ca="1" si="5">_xlfn.FORMULATEXT(K6)</f>
        <v>=SUMAPRODUCTO(C:C;E:E)*K2*(1+K3)</v>
      </c>
    </row>
    <row r="7" spans="1:12" x14ac:dyDescent="0.2">
      <c r="A7" s="45">
        <v>6</v>
      </c>
      <c r="B7" s="50">
        <v>80</v>
      </c>
      <c r="C7" s="50">
        <v>1.2</v>
      </c>
      <c r="D7" s="108">
        <f t="shared" si="3"/>
        <v>40</v>
      </c>
      <c r="E7" s="108">
        <f t="shared" si="4"/>
        <v>40</v>
      </c>
      <c r="F7" s="46">
        <f t="shared" si="0"/>
        <v>1200</v>
      </c>
      <c r="G7" s="46">
        <f t="shared" si="1"/>
        <v>1</v>
      </c>
      <c r="H7" s="46">
        <f t="shared" si="2"/>
        <v>1</v>
      </c>
      <c r="J7" s="54" t="s">
        <v>164</v>
      </c>
      <c r="K7" s="58">
        <f>AVERAGEIF(G:G,1,C:C)</f>
        <v>1.148148148148149</v>
      </c>
      <c r="L7" t="str">
        <f t="shared" ca="1" si="5"/>
        <v>=PROMEDIO.SI(G:G;1;C:C)</v>
      </c>
    </row>
    <row r="8" spans="1:12" ht="13.5" thickBot="1" x14ac:dyDescent="0.25">
      <c r="A8" s="45">
        <v>7</v>
      </c>
      <c r="B8" s="50">
        <v>45</v>
      </c>
      <c r="C8" s="50">
        <v>1</v>
      </c>
      <c r="D8" s="108">
        <f t="shared" si="3"/>
        <v>40</v>
      </c>
      <c r="E8" s="108">
        <f t="shared" si="4"/>
        <v>5</v>
      </c>
      <c r="F8" s="46">
        <f t="shared" si="0"/>
        <v>475</v>
      </c>
      <c r="G8" s="46">
        <f t="shared" si="1"/>
        <v>0</v>
      </c>
      <c r="H8" s="46">
        <f t="shared" si="2"/>
        <v>0</v>
      </c>
      <c r="J8" s="37" t="s">
        <v>102</v>
      </c>
      <c r="K8" s="59">
        <f>AVERAGEIF(E:E,"&gt;0")</f>
        <v>21.095890410958905</v>
      </c>
      <c r="L8" t="str">
        <f t="shared" ca="1" si="5"/>
        <v>=PROMEDIO.SI(E:E;"&gt;0")</v>
      </c>
    </row>
    <row r="9" spans="1:12" x14ac:dyDescent="0.2">
      <c r="A9" s="45">
        <v>8</v>
      </c>
      <c r="B9" s="50">
        <v>30</v>
      </c>
      <c r="C9" s="50">
        <v>1.2</v>
      </c>
      <c r="D9" s="108">
        <f t="shared" si="3"/>
        <v>30</v>
      </c>
      <c r="E9" s="108">
        <f t="shared" si="4"/>
        <v>0</v>
      </c>
      <c r="F9" s="46">
        <f t="shared" si="0"/>
        <v>360</v>
      </c>
      <c r="G9" s="46">
        <f t="shared" si="1"/>
        <v>1</v>
      </c>
      <c r="H9" s="46">
        <f t="shared" si="2"/>
        <v>0</v>
      </c>
    </row>
    <row r="10" spans="1:12" ht="13.5" thickBot="1" x14ac:dyDescent="0.25">
      <c r="A10" s="45">
        <v>9</v>
      </c>
      <c r="B10" s="50">
        <v>80</v>
      </c>
      <c r="C10" s="50">
        <v>0.9</v>
      </c>
      <c r="D10" s="108">
        <f t="shared" si="3"/>
        <v>40</v>
      </c>
      <c r="E10" s="108">
        <f t="shared" si="4"/>
        <v>40</v>
      </c>
      <c r="F10" s="46">
        <f t="shared" si="0"/>
        <v>900</v>
      </c>
      <c r="G10" s="46">
        <f t="shared" si="1"/>
        <v>0</v>
      </c>
      <c r="H10" s="46">
        <f t="shared" si="2"/>
        <v>1</v>
      </c>
    </row>
    <row r="11" spans="1:12" x14ac:dyDescent="0.2">
      <c r="A11" s="45">
        <v>10</v>
      </c>
      <c r="B11" s="50">
        <v>53</v>
      </c>
      <c r="C11" s="50">
        <v>1</v>
      </c>
      <c r="D11" s="108">
        <f t="shared" si="3"/>
        <v>40</v>
      </c>
      <c r="E11" s="108">
        <f t="shared" si="4"/>
        <v>13</v>
      </c>
      <c r="F11" s="46">
        <f t="shared" si="0"/>
        <v>595</v>
      </c>
      <c r="G11" s="46">
        <f t="shared" si="1"/>
        <v>0</v>
      </c>
      <c r="H11" s="46">
        <f t="shared" si="2"/>
        <v>0</v>
      </c>
      <c r="J11" s="54" t="s">
        <v>164</v>
      </c>
      <c r="K11" s="57">
        <f>AVERAGEIF(C:C,"&gt;"&amp;AVERAGE(C:C))</f>
        <v>1.148148148148149</v>
      </c>
      <c r="L11" t="str">
        <f t="shared" ref="L11:L12" ca="1" si="6">_xlfn.FORMULATEXT(K11)</f>
        <v>=PROMEDIO.SI(C:C;"&gt;"&amp;PROMEDIO(C:C))</v>
      </c>
    </row>
    <row r="12" spans="1:12" ht="13.5" thickBot="1" x14ac:dyDescent="0.25">
      <c r="A12" s="45">
        <v>11</v>
      </c>
      <c r="B12" s="50">
        <v>66</v>
      </c>
      <c r="C12" s="50">
        <v>1.2</v>
      </c>
      <c r="D12" s="108">
        <f t="shared" si="3"/>
        <v>40</v>
      </c>
      <c r="E12" s="108">
        <f t="shared" si="4"/>
        <v>26</v>
      </c>
      <c r="F12" s="46">
        <f t="shared" si="0"/>
        <v>948</v>
      </c>
      <c r="G12" s="46">
        <f t="shared" si="1"/>
        <v>1</v>
      </c>
      <c r="H12" s="46">
        <f t="shared" si="2"/>
        <v>1</v>
      </c>
      <c r="J12" s="54" t="s">
        <v>164</v>
      </c>
      <c r="K12" s="59">
        <f>SUMPRODUCT(C:C,G:G)/SUM(G:G)</f>
        <v>1.148148148148149</v>
      </c>
      <c r="L12" t="str">
        <f t="shared" ca="1" si="6"/>
        <v>=SUMAPRODUCTO(C:C;G:G)/SUMA(G:G)</v>
      </c>
    </row>
    <row r="13" spans="1:12" x14ac:dyDescent="0.2">
      <c r="A13" s="45">
        <v>12</v>
      </c>
      <c r="B13" s="50">
        <v>28</v>
      </c>
      <c r="C13" s="50">
        <v>1</v>
      </c>
      <c r="D13" s="108">
        <f t="shared" si="3"/>
        <v>28</v>
      </c>
      <c r="E13" s="108">
        <f t="shared" si="4"/>
        <v>0</v>
      </c>
      <c r="F13" s="46">
        <f t="shared" si="0"/>
        <v>280</v>
      </c>
      <c r="G13" s="46">
        <f t="shared" si="1"/>
        <v>0</v>
      </c>
      <c r="H13" s="46">
        <f t="shared" si="2"/>
        <v>0</v>
      </c>
    </row>
    <row r="14" spans="1:12" x14ac:dyDescent="0.2">
      <c r="A14" s="45">
        <v>13</v>
      </c>
      <c r="B14" s="50">
        <v>66</v>
      </c>
      <c r="C14" s="50">
        <v>1.2</v>
      </c>
      <c r="D14" s="108">
        <f t="shared" si="3"/>
        <v>40</v>
      </c>
      <c r="E14" s="108">
        <f t="shared" si="4"/>
        <v>26</v>
      </c>
      <c r="F14" s="46">
        <f t="shared" si="0"/>
        <v>948</v>
      </c>
      <c r="G14" s="46">
        <f t="shared" si="1"/>
        <v>1</v>
      </c>
      <c r="H14" s="46">
        <f t="shared" si="2"/>
        <v>1</v>
      </c>
      <c r="J14" t="s">
        <v>165</v>
      </c>
    </row>
    <row r="15" spans="1:12" x14ac:dyDescent="0.2">
      <c r="A15" s="45">
        <v>14</v>
      </c>
      <c r="B15" s="50">
        <v>61</v>
      </c>
      <c r="C15" s="50">
        <v>1.1000000000000001</v>
      </c>
      <c r="D15" s="108">
        <f t="shared" si="3"/>
        <v>40</v>
      </c>
      <c r="E15" s="108">
        <f t="shared" si="4"/>
        <v>21</v>
      </c>
      <c r="F15" s="46">
        <f t="shared" si="0"/>
        <v>786.50000000000011</v>
      </c>
      <c r="G15" s="46">
        <f t="shared" si="1"/>
        <v>1</v>
      </c>
      <c r="H15" s="46">
        <f t="shared" si="2"/>
        <v>1</v>
      </c>
      <c r="K15">
        <f>SUMIFS(F:F,B:B,"&gt;=30",B:B,"&lt;=60",H:H,1)</f>
        <v>5173</v>
      </c>
      <c r="L15" t="str">
        <f t="shared" ref="L15" ca="1" si="7">_xlfn.FORMULATEXT(K15)</f>
        <v>=SUMAR.SI.CONJUNTO(F:F;B:B;"&gt;=30";B:B;"&lt;=60";H:H;1)</v>
      </c>
    </row>
    <row r="16" spans="1:12" x14ac:dyDescent="0.2">
      <c r="A16" s="45">
        <v>15</v>
      </c>
      <c r="B16" s="50">
        <v>69</v>
      </c>
      <c r="C16" s="50">
        <v>0.9</v>
      </c>
      <c r="D16" s="108">
        <f t="shared" si="3"/>
        <v>40</v>
      </c>
      <c r="E16" s="108">
        <f t="shared" si="4"/>
        <v>29</v>
      </c>
      <c r="F16" s="46">
        <f t="shared" si="0"/>
        <v>751.5</v>
      </c>
      <c r="G16" s="46">
        <f t="shared" si="1"/>
        <v>0</v>
      </c>
      <c r="H16" s="46">
        <f t="shared" si="2"/>
        <v>1</v>
      </c>
    </row>
    <row r="17" spans="1:8" x14ac:dyDescent="0.2">
      <c r="A17" s="45">
        <v>16</v>
      </c>
      <c r="B17" s="50">
        <v>42</v>
      </c>
      <c r="C17" s="50">
        <v>1</v>
      </c>
      <c r="D17" s="108">
        <f t="shared" si="3"/>
        <v>40</v>
      </c>
      <c r="E17" s="108">
        <f t="shared" si="4"/>
        <v>2</v>
      </c>
      <c r="F17" s="46">
        <f t="shared" si="0"/>
        <v>430</v>
      </c>
      <c r="G17" s="46">
        <f t="shared" si="1"/>
        <v>0</v>
      </c>
      <c r="H17" s="46">
        <f t="shared" si="2"/>
        <v>0</v>
      </c>
    </row>
    <row r="18" spans="1:8" x14ac:dyDescent="0.2">
      <c r="A18" s="45">
        <v>17</v>
      </c>
      <c r="B18" s="50">
        <v>33</v>
      </c>
      <c r="C18" s="50">
        <v>0.9</v>
      </c>
      <c r="D18" s="108">
        <f t="shared" si="3"/>
        <v>33</v>
      </c>
      <c r="E18" s="108">
        <f t="shared" si="4"/>
        <v>0</v>
      </c>
      <c r="F18" s="46">
        <f t="shared" si="0"/>
        <v>297</v>
      </c>
      <c r="G18" s="46">
        <f t="shared" si="1"/>
        <v>0</v>
      </c>
      <c r="H18" s="46">
        <f t="shared" si="2"/>
        <v>0</v>
      </c>
    </row>
    <row r="19" spans="1:8" x14ac:dyDescent="0.2">
      <c r="A19" s="45">
        <v>18</v>
      </c>
      <c r="B19" s="50">
        <v>47</v>
      </c>
      <c r="C19" s="50">
        <v>1.1000000000000001</v>
      </c>
      <c r="D19" s="108">
        <f t="shared" si="3"/>
        <v>40</v>
      </c>
      <c r="E19" s="108">
        <f t="shared" si="4"/>
        <v>7</v>
      </c>
      <c r="F19" s="46">
        <f t="shared" si="0"/>
        <v>555.5</v>
      </c>
      <c r="G19" s="46">
        <f t="shared" si="1"/>
        <v>1</v>
      </c>
      <c r="H19" s="46">
        <f t="shared" si="2"/>
        <v>0</v>
      </c>
    </row>
    <row r="20" spans="1:8" x14ac:dyDescent="0.2">
      <c r="A20" s="45">
        <v>19</v>
      </c>
      <c r="B20" s="50">
        <v>42</v>
      </c>
      <c r="C20" s="50">
        <v>1.2</v>
      </c>
      <c r="D20" s="108">
        <f t="shared" si="3"/>
        <v>40</v>
      </c>
      <c r="E20" s="108">
        <f t="shared" si="4"/>
        <v>2</v>
      </c>
      <c r="F20" s="46">
        <f t="shared" si="0"/>
        <v>516</v>
      </c>
      <c r="G20" s="46">
        <f t="shared" si="1"/>
        <v>1</v>
      </c>
      <c r="H20" s="46">
        <f t="shared" si="2"/>
        <v>0</v>
      </c>
    </row>
    <row r="21" spans="1:8" x14ac:dyDescent="0.2">
      <c r="A21" s="45">
        <v>20</v>
      </c>
      <c r="B21" s="50">
        <v>50</v>
      </c>
      <c r="C21" s="50">
        <v>1.1000000000000001</v>
      </c>
      <c r="D21" s="108">
        <f t="shared" si="3"/>
        <v>40</v>
      </c>
      <c r="E21" s="108">
        <f t="shared" si="4"/>
        <v>10</v>
      </c>
      <c r="F21" s="46">
        <f t="shared" si="0"/>
        <v>605</v>
      </c>
      <c r="G21" s="46">
        <f t="shared" si="1"/>
        <v>1</v>
      </c>
      <c r="H21" s="46">
        <f t="shared" si="2"/>
        <v>0</v>
      </c>
    </row>
    <row r="22" spans="1:8" x14ac:dyDescent="0.2">
      <c r="A22" s="45">
        <v>21</v>
      </c>
      <c r="B22" s="50">
        <v>68</v>
      </c>
      <c r="C22" s="50">
        <v>0.9</v>
      </c>
      <c r="D22" s="108">
        <f t="shared" si="3"/>
        <v>40</v>
      </c>
      <c r="E22" s="108">
        <f t="shared" si="4"/>
        <v>28</v>
      </c>
      <c r="F22" s="46">
        <f t="shared" si="0"/>
        <v>738</v>
      </c>
      <c r="G22" s="46">
        <f t="shared" si="1"/>
        <v>0</v>
      </c>
      <c r="H22" s="46">
        <f t="shared" si="2"/>
        <v>1</v>
      </c>
    </row>
    <row r="23" spans="1:8" x14ac:dyDescent="0.2">
      <c r="A23" s="45">
        <v>22</v>
      </c>
      <c r="B23" s="50">
        <v>27</v>
      </c>
      <c r="C23" s="50">
        <v>1</v>
      </c>
      <c r="D23" s="108">
        <f t="shared" si="3"/>
        <v>27</v>
      </c>
      <c r="E23" s="108">
        <f t="shared" si="4"/>
        <v>0</v>
      </c>
      <c r="F23" s="46">
        <f t="shared" si="0"/>
        <v>270</v>
      </c>
      <c r="G23" s="46">
        <f t="shared" si="1"/>
        <v>0</v>
      </c>
      <c r="H23" s="46">
        <f t="shared" si="2"/>
        <v>0</v>
      </c>
    </row>
    <row r="24" spans="1:8" x14ac:dyDescent="0.2">
      <c r="A24" s="45">
        <v>23</v>
      </c>
      <c r="B24" s="50">
        <v>41</v>
      </c>
      <c r="C24" s="50">
        <v>1.2</v>
      </c>
      <c r="D24" s="108">
        <f t="shared" si="3"/>
        <v>40</v>
      </c>
      <c r="E24" s="108">
        <f t="shared" si="4"/>
        <v>1</v>
      </c>
      <c r="F24" s="46">
        <f t="shared" si="0"/>
        <v>498</v>
      </c>
      <c r="G24" s="46">
        <f t="shared" si="1"/>
        <v>1</v>
      </c>
      <c r="H24" s="46">
        <f t="shared" si="2"/>
        <v>0</v>
      </c>
    </row>
    <row r="25" spans="1:8" x14ac:dyDescent="0.2">
      <c r="A25" s="45">
        <v>24</v>
      </c>
      <c r="B25" s="50">
        <v>40</v>
      </c>
      <c r="C25" s="50">
        <v>0.9</v>
      </c>
      <c r="D25" s="108">
        <f t="shared" si="3"/>
        <v>40</v>
      </c>
      <c r="E25" s="108">
        <f t="shared" si="4"/>
        <v>0</v>
      </c>
      <c r="F25" s="46">
        <f t="shared" si="0"/>
        <v>360</v>
      </c>
      <c r="G25" s="46">
        <f t="shared" si="1"/>
        <v>0</v>
      </c>
      <c r="H25" s="46">
        <f t="shared" si="2"/>
        <v>0</v>
      </c>
    </row>
    <row r="26" spans="1:8" x14ac:dyDescent="0.2">
      <c r="A26" s="45">
        <v>25</v>
      </c>
      <c r="B26" s="50">
        <v>37</v>
      </c>
      <c r="C26" s="50">
        <v>1.1000000000000001</v>
      </c>
      <c r="D26" s="108">
        <f t="shared" si="3"/>
        <v>37</v>
      </c>
      <c r="E26" s="108">
        <f t="shared" si="4"/>
        <v>0</v>
      </c>
      <c r="F26" s="46">
        <f t="shared" si="0"/>
        <v>407.00000000000006</v>
      </c>
      <c r="G26" s="46">
        <f t="shared" si="1"/>
        <v>1</v>
      </c>
      <c r="H26" s="46">
        <f t="shared" si="2"/>
        <v>0</v>
      </c>
    </row>
    <row r="27" spans="1:8" x14ac:dyDescent="0.2">
      <c r="A27" s="45">
        <v>26</v>
      </c>
      <c r="B27" s="50">
        <v>64</v>
      </c>
      <c r="C27" s="50">
        <v>1.1000000000000001</v>
      </c>
      <c r="D27" s="108">
        <f t="shared" si="3"/>
        <v>40</v>
      </c>
      <c r="E27" s="108">
        <f t="shared" si="4"/>
        <v>24</v>
      </c>
      <c r="F27" s="46">
        <f t="shared" si="0"/>
        <v>836.00000000000011</v>
      </c>
      <c r="G27" s="46">
        <f t="shared" si="1"/>
        <v>1</v>
      </c>
      <c r="H27" s="46">
        <f t="shared" si="2"/>
        <v>1</v>
      </c>
    </row>
    <row r="28" spans="1:8" x14ac:dyDescent="0.2">
      <c r="A28" s="45">
        <v>27</v>
      </c>
      <c r="B28" s="50">
        <v>37</v>
      </c>
      <c r="C28" s="50">
        <v>1.2</v>
      </c>
      <c r="D28" s="108">
        <f t="shared" si="3"/>
        <v>37</v>
      </c>
      <c r="E28" s="108">
        <f t="shared" si="4"/>
        <v>0</v>
      </c>
      <c r="F28" s="46">
        <f t="shared" si="0"/>
        <v>444</v>
      </c>
      <c r="G28" s="46">
        <f t="shared" si="1"/>
        <v>1</v>
      </c>
      <c r="H28" s="46">
        <f t="shared" si="2"/>
        <v>0</v>
      </c>
    </row>
    <row r="29" spans="1:8" x14ac:dyDescent="0.2">
      <c r="A29" s="45">
        <v>28</v>
      </c>
      <c r="B29" s="50">
        <v>77</v>
      </c>
      <c r="C29" s="50">
        <v>1.1000000000000001</v>
      </c>
      <c r="D29" s="108">
        <f t="shared" si="3"/>
        <v>40</v>
      </c>
      <c r="E29" s="108">
        <f t="shared" si="4"/>
        <v>37</v>
      </c>
      <c r="F29" s="46">
        <f t="shared" si="0"/>
        <v>1050.5</v>
      </c>
      <c r="G29" s="46">
        <f t="shared" si="1"/>
        <v>1</v>
      </c>
      <c r="H29" s="46">
        <f t="shared" si="2"/>
        <v>1</v>
      </c>
    </row>
    <row r="30" spans="1:8" x14ac:dyDescent="0.2">
      <c r="A30" s="45">
        <v>29</v>
      </c>
      <c r="B30" s="50">
        <v>73</v>
      </c>
      <c r="C30" s="50">
        <v>1</v>
      </c>
      <c r="D30" s="108">
        <f t="shared" si="3"/>
        <v>40</v>
      </c>
      <c r="E30" s="108">
        <f t="shared" si="4"/>
        <v>33</v>
      </c>
      <c r="F30" s="46">
        <f t="shared" si="0"/>
        <v>895</v>
      </c>
      <c r="G30" s="46">
        <f t="shared" si="1"/>
        <v>0</v>
      </c>
      <c r="H30" s="46">
        <f t="shared" si="2"/>
        <v>1</v>
      </c>
    </row>
    <row r="31" spans="1:8" x14ac:dyDescent="0.2">
      <c r="A31" s="45">
        <v>30</v>
      </c>
      <c r="B31" s="50">
        <v>27</v>
      </c>
      <c r="C31" s="50">
        <v>1</v>
      </c>
      <c r="D31" s="108">
        <f t="shared" si="3"/>
        <v>27</v>
      </c>
      <c r="E31" s="108">
        <f t="shared" si="4"/>
        <v>0</v>
      </c>
      <c r="F31" s="46">
        <f t="shared" si="0"/>
        <v>270</v>
      </c>
      <c r="G31" s="46">
        <f t="shared" si="1"/>
        <v>0</v>
      </c>
      <c r="H31" s="46">
        <f t="shared" si="2"/>
        <v>0</v>
      </c>
    </row>
    <row r="32" spans="1:8" x14ac:dyDescent="0.2">
      <c r="A32" s="45">
        <v>31</v>
      </c>
      <c r="B32" s="50">
        <v>64</v>
      </c>
      <c r="C32" s="50">
        <v>0.9</v>
      </c>
      <c r="D32" s="108">
        <f t="shared" si="3"/>
        <v>40</v>
      </c>
      <c r="E32" s="108">
        <f t="shared" si="4"/>
        <v>24</v>
      </c>
      <c r="F32" s="46">
        <f t="shared" si="0"/>
        <v>684</v>
      </c>
      <c r="G32" s="46">
        <f t="shared" si="1"/>
        <v>0</v>
      </c>
      <c r="H32" s="46">
        <f t="shared" si="2"/>
        <v>1</v>
      </c>
    </row>
    <row r="33" spans="1:8" x14ac:dyDescent="0.2">
      <c r="A33" s="45">
        <v>32</v>
      </c>
      <c r="B33" s="50">
        <v>64</v>
      </c>
      <c r="C33" s="50">
        <v>1.1000000000000001</v>
      </c>
      <c r="D33" s="108">
        <f t="shared" si="3"/>
        <v>40</v>
      </c>
      <c r="E33" s="108">
        <f t="shared" si="4"/>
        <v>24</v>
      </c>
      <c r="F33" s="46">
        <f t="shared" si="0"/>
        <v>836.00000000000011</v>
      </c>
      <c r="G33" s="46">
        <f t="shared" si="1"/>
        <v>1</v>
      </c>
      <c r="H33" s="46">
        <f t="shared" si="2"/>
        <v>1</v>
      </c>
    </row>
    <row r="34" spans="1:8" x14ac:dyDescent="0.2">
      <c r="A34" s="45">
        <v>33</v>
      </c>
      <c r="B34" s="50">
        <v>77</v>
      </c>
      <c r="C34" s="50">
        <v>1</v>
      </c>
      <c r="D34" s="108">
        <f t="shared" si="3"/>
        <v>40</v>
      </c>
      <c r="E34" s="108">
        <f t="shared" si="4"/>
        <v>37</v>
      </c>
      <c r="F34" s="46">
        <f t="shared" si="0"/>
        <v>955</v>
      </c>
      <c r="G34" s="46">
        <f t="shared" si="1"/>
        <v>0</v>
      </c>
      <c r="H34" s="46">
        <f t="shared" si="2"/>
        <v>1</v>
      </c>
    </row>
    <row r="35" spans="1:8" x14ac:dyDescent="0.2">
      <c r="A35" s="45">
        <v>34</v>
      </c>
      <c r="B35" s="50">
        <v>69</v>
      </c>
      <c r="C35" s="50">
        <v>1.2</v>
      </c>
      <c r="D35" s="108">
        <f t="shared" si="3"/>
        <v>40</v>
      </c>
      <c r="E35" s="108">
        <f t="shared" si="4"/>
        <v>29</v>
      </c>
      <c r="F35" s="46">
        <f t="shared" si="0"/>
        <v>1002</v>
      </c>
      <c r="G35" s="46">
        <f t="shared" si="1"/>
        <v>1</v>
      </c>
      <c r="H35" s="46">
        <f t="shared" si="2"/>
        <v>1</v>
      </c>
    </row>
    <row r="36" spans="1:8" x14ac:dyDescent="0.2">
      <c r="A36" s="45">
        <v>35</v>
      </c>
      <c r="B36" s="50">
        <v>52</v>
      </c>
      <c r="C36" s="50">
        <v>0.9</v>
      </c>
      <c r="D36" s="108">
        <f t="shared" si="3"/>
        <v>40</v>
      </c>
      <c r="E36" s="108">
        <f t="shared" si="4"/>
        <v>12</v>
      </c>
      <c r="F36" s="46">
        <f t="shared" si="0"/>
        <v>522</v>
      </c>
      <c r="G36" s="46">
        <f t="shared" si="1"/>
        <v>0</v>
      </c>
      <c r="H36" s="46">
        <f t="shared" si="2"/>
        <v>0</v>
      </c>
    </row>
    <row r="37" spans="1:8" x14ac:dyDescent="0.2">
      <c r="A37" s="45">
        <v>36</v>
      </c>
      <c r="B37" s="50">
        <v>25</v>
      </c>
      <c r="C37" s="50">
        <v>1</v>
      </c>
      <c r="D37" s="108">
        <f t="shared" si="3"/>
        <v>25</v>
      </c>
      <c r="E37" s="108">
        <f t="shared" si="4"/>
        <v>0</v>
      </c>
      <c r="F37" s="46">
        <f t="shared" si="0"/>
        <v>250</v>
      </c>
      <c r="G37" s="46">
        <f t="shared" si="1"/>
        <v>0</v>
      </c>
      <c r="H37" s="46">
        <f t="shared" si="2"/>
        <v>0</v>
      </c>
    </row>
    <row r="38" spans="1:8" x14ac:dyDescent="0.2">
      <c r="A38" s="45">
        <v>37</v>
      </c>
      <c r="B38" s="50">
        <v>30</v>
      </c>
      <c r="C38" s="50">
        <v>1.1000000000000001</v>
      </c>
      <c r="D38" s="108">
        <f t="shared" si="3"/>
        <v>30</v>
      </c>
      <c r="E38" s="108">
        <f t="shared" si="4"/>
        <v>0</v>
      </c>
      <c r="F38" s="46">
        <f t="shared" si="0"/>
        <v>330</v>
      </c>
      <c r="G38" s="46">
        <f t="shared" si="1"/>
        <v>1</v>
      </c>
      <c r="H38" s="46">
        <f t="shared" si="2"/>
        <v>0</v>
      </c>
    </row>
    <row r="39" spans="1:8" x14ac:dyDescent="0.2">
      <c r="A39" s="45">
        <v>38</v>
      </c>
      <c r="B39" s="50">
        <v>57</v>
      </c>
      <c r="C39" s="50">
        <v>1</v>
      </c>
      <c r="D39" s="108">
        <f t="shared" si="3"/>
        <v>40</v>
      </c>
      <c r="E39" s="108">
        <f t="shared" si="4"/>
        <v>17</v>
      </c>
      <c r="F39" s="46">
        <f t="shared" si="0"/>
        <v>655</v>
      </c>
      <c r="G39" s="46">
        <f t="shared" si="1"/>
        <v>0</v>
      </c>
      <c r="H39" s="46">
        <f t="shared" si="2"/>
        <v>1</v>
      </c>
    </row>
    <row r="40" spans="1:8" x14ac:dyDescent="0.2">
      <c r="A40" s="45">
        <v>39</v>
      </c>
      <c r="B40" s="50">
        <v>61</v>
      </c>
      <c r="C40" s="50">
        <v>1.2</v>
      </c>
      <c r="D40" s="108">
        <f t="shared" si="3"/>
        <v>40</v>
      </c>
      <c r="E40" s="108">
        <f t="shared" si="4"/>
        <v>21</v>
      </c>
      <c r="F40" s="46">
        <f t="shared" si="0"/>
        <v>858</v>
      </c>
      <c r="G40" s="46">
        <f t="shared" si="1"/>
        <v>1</v>
      </c>
      <c r="H40" s="46">
        <f t="shared" si="2"/>
        <v>1</v>
      </c>
    </row>
    <row r="41" spans="1:8" x14ac:dyDescent="0.2">
      <c r="A41" s="45">
        <v>40</v>
      </c>
      <c r="B41" s="50">
        <v>58</v>
      </c>
      <c r="C41" s="50">
        <v>1.2</v>
      </c>
      <c r="D41" s="108">
        <f t="shared" si="3"/>
        <v>40</v>
      </c>
      <c r="E41" s="108">
        <f t="shared" si="4"/>
        <v>18</v>
      </c>
      <c r="F41" s="46">
        <f t="shared" si="0"/>
        <v>804</v>
      </c>
      <c r="G41" s="46">
        <f t="shared" si="1"/>
        <v>1</v>
      </c>
      <c r="H41" s="46">
        <f t="shared" si="2"/>
        <v>1</v>
      </c>
    </row>
    <row r="42" spans="1:8" x14ac:dyDescent="0.2">
      <c r="A42" s="45">
        <v>41</v>
      </c>
      <c r="B42" s="50">
        <v>72</v>
      </c>
      <c r="C42" s="50">
        <v>1.1000000000000001</v>
      </c>
      <c r="D42" s="108">
        <f t="shared" si="3"/>
        <v>40</v>
      </c>
      <c r="E42" s="108">
        <f t="shared" si="4"/>
        <v>32</v>
      </c>
      <c r="F42" s="46">
        <f t="shared" si="0"/>
        <v>968.00000000000011</v>
      </c>
      <c r="G42" s="46">
        <f t="shared" si="1"/>
        <v>1</v>
      </c>
      <c r="H42" s="46">
        <f t="shared" si="2"/>
        <v>1</v>
      </c>
    </row>
    <row r="43" spans="1:8" x14ac:dyDescent="0.2">
      <c r="A43" s="45">
        <v>42</v>
      </c>
      <c r="B43" s="50">
        <v>33</v>
      </c>
      <c r="C43" s="50">
        <v>1.2</v>
      </c>
      <c r="D43" s="108">
        <f t="shared" si="3"/>
        <v>33</v>
      </c>
      <c r="E43" s="108">
        <f t="shared" si="4"/>
        <v>0</v>
      </c>
      <c r="F43" s="46">
        <f t="shared" si="0"/>
        <v>396</v>
      </c>
      <c r="G43" s="46">
        <f t="shared" si="1"/>
        <v>1</v>
      </c>
      <c r="H43" s="46">
        <f t="shared" si="2"/>
        <v>0</v>
      </c>
    </row>
    <row r="44" spans="1:8" x14ac:dyDescent="0.2">
      <c r="A44" s="45">
        <v>43</v>
      </c>
      <c r="B44" s="50">
        <v>61</v>
      </c>
      <c r="C44" s="50">
        <v>1</v>
      </c>
      <c r="D44" s="108">
        <f t="shared" si="3"/>
        <v>40</v>
      </c>
      <c r="E44" s="108">
        <f t="shared" si="4"/>
        <v>21</v>
      </c>
      <c r="F44" s="46">
        <f t="shared" si="0"/>
        <v>715</v>
      </c>
      <c r="G44" s="46">
        <f t="shared" si="1"/>
        <v>0</v>
      </c>
      <c r="H44" s="46">
        <f t="shared" si="2"/>
        <v>1</v>
      </c>
    </row>
    <row r="45" spans="1:8" x14ac:dyDescent="0.2">
      <c r="A45" s="45">
        <v>44</v>
      </c>
      <c r="B45" s="50">
        <v>59</v>
      </c>
      <c r="C45" s="50">
        <v>1.2</v>
      </c>
      <c r="D45" s="108">
        <f t="shared" si="3"/>
        <v>40</v>
      </c>
      <c r="E45" s="108">
        <f t="shared" si="4"/>
        <v>19</v>
      </c>
      <c r="F45" s="46">
        <f t="shared" si="0"/>
        <v>822</v>
      </c>
      <c r="G45" s="46">
        <f t="shared" si="1"/>
        <v>1</v>
      </c>
      <c r="H45" s="46">
        <f t="shared" si="2"/>
        <v>1</v>
      </c>
    </row>
    <row r="46" spans="1:8" x14ac:dyDescent="0.2">
      <c r="A46" s="45">
        <v>45</v>
      </c>
      <c r="B46" s="50">
        <v>61</v>
      </c>
      <c r="C46" s="50">
        <v>1.1000000000000001</v>
      </c>
      <c r="D46" s="108">
        <f t="shared" si="3"/>
        <v>40</v>
      </c>
      <c r="E46" s="108">
        <f t="shared" si="4"/>
        <v>21</v>
      </c>
      <c r="F46" s="46">
        <f t="shared" si="0"/>
        <v>786.50000000000011</v>
      </c>
      <c r="G46" s="46">
        <f t="shared" si="1"/>
        <v>1</v>
      </c>
      <c r="H46" s="46">
        <f t="shared" si="2"/>
        <v>1</v>
      </c>
    </row>
    <row r="47" spans="1:8" x14ac:dyDescent="0.2">
      <c r="A47" s="45">
        <v>46</v>
      </c>
      <c r="B47" s="50">
        <v>79</v>
      </c>
      <c r="C47" s="50">
        <v>1.2</v>
      </c>
      <c r="D47" s="108">
        <f t="shared" si="3"/>
        <v>40</v>
      </c>
      <c r="E47" s="108">
        <f t="shared" si="4"/>
        <v>39</v>
      </c>
      <c r="F47" s="46">
        <f t="shared" si="0"/>
        <v>1182</v>
      </c>
      <c r="G47" s="46">
        <f t="shared" si="1"/>
        <v>1</v>
      </c>
      <c r="H47" s="46">
        <f t="shared" si="2"/>
        <v>1</v>
      </c>
    </row>
    <row r="48" spans="1:8" x14ac:dyDescent="0.2">
      <c r="A48" s="45">
        <v>47</v>
      </c>
      <c r="B48" s="50">
        <v>64</v>
      </c>
      <c r="C48" s="50">
        <v>0.9</v>
      </c>
      <c r="D48" s="108">
        <f t="shared" si="3"/>
        <v>40</v>
      </c>
      <c r="E48" s="108">
        <f t="shared" si="4"/>
        <v>24</v>
      </c>
      <c r="F48" s="46">
        <f t="shared" si="0"/>
        <v>684</v>
      </c>
      <c r="G48" s="46">
        <f t="shared" si="1"/>
        <v>0</v>
      </c>
      <c r="H48" s="46">
        <f t="shared" si="2"/>
        <v>1</v>
      </c>
    </row>
    <row r="49" spans="1:8" x14ac:dyDescent="0.2">
      <c r="A49" s="45">
        <v>48</v>
      </c>
      <c r="B49" s="50">
        <v>54</v>
      </c>
      <c r="C49" s="50">
        <v>1.2</v>
      </c>
      <c r="D49" s="108">
        <f t="shared" si="3"/>
        <v>40</v>
      </c>
      <c r="E49" s="108">
        <f t="shared" si="4"/>
        <v>14</v>
      </c>
      <c r="F49" s="46">
        <f t="shared" si="0"/>
        <v>732</v>
      </c>
      <c r="G49" s="46">
        <f t="shared" si="1"/>
        <v>1</v>
      </c>
      <c r="H49" s="46">
        <f t="shared" si="2"/>
        <v>1</v>
      </c>
    </row>
    <row r="50" spans="1:8" x14ac:dyDescent="0.2">
      <c r="A50" s="45">
        <v>49</v>
      </c>
      <c r="B50" s="50">
        <v>48</v>
      </c>
      <c r="C50" s="50">
        <v>1</v>
      </c>
      <c r="D50" s="108">
        <f t="shared" si="3"/>
        <v>40</v>
      </c>
      <c r="E50" s="108">
        <f t="shared" si="4"/>
        <v>8</v>
      </c>
      <c r="F50" s="46">
        <f t="shared" si="0"/>
        <v>520</v>
      </c>
      <c r="G50" s="46">
        <f t="shared" si="1"/>
        <v>0</v>
      </c>
      <c r="H50" s="46">
        <f t="shared" si="2"/>
        <v>0</v>
      </c>
    </row>
    <row r="51" spans="1:8" x14ac:dyDescent="0.2">
      <c r="A51" s="45">
        <v>50</v>
      </c>
      <c r="B51" s="50">
        <v>47</v>
      </c>
      <c r="C51" s="50">
        <v>1.1000000000000001</v>
      </c>
      <c r="D51" s="108">
        <f t="shared" si="3"/>
        <v>40</v>
      </c>
      <c r="E51" s="108">
        <f t="shared" si="4"/>
        <v>7</v>
      </c>
      <c r="F51" s="46">
        <f t="shared" si="0"/>
        <v>555.5</v>
      </c>
      <c r="G51" s="46">
        <f t="shared" si="1"/>
        <v>1</v>
      </c>
      <c r="H51" s="46">
        <f t="shared" si="2"/>
        <v>0</v>
      </c>
    </row>
    <row r="52" spans="1:8" x14ac:dyDescent="0.2">
      <c r="A52" s="45">
        <v>51</v>
      </c>
      <c r="B52" s="50">
        <v>60</v>
      </c>
      <c r="C52" s="50">
        <v>0.9</v>
      </c>
      <c r="D52" s="108">
        <f t="shared" si="3"/>
        <v>40</v>
      </c>
      <c r="E52" s="108">
        <f t="shared" si="4"/>
        <v>20</v>
      </c>
      <c r="F52" s="46">
        <f t="shared" si="0"/>
        <v>630</v>
      </c>
      <c r="G52" s="46">
        <f t="shared" si="1"/>
        <v>0</v>
      </c>
      <c r="H52" s="46">
        <f t="shared" si="2"/>
        <v>0</v>
      </c>
    </row>
    <row r="53" spans="1:8" x14ac:dyDescent="0.2">
      <c r="A53" s="45">
        <v>52</v>
      </c>
      <c r="B53" s="50">
        <v>47</v>
      </c>
      <c r="C53" s="50">
        <v>1</v>
      </c>
      <c r="D53" s="108">
        <f t="shared" si="3"/>
        <v>40</v>
      </c>
      <c r="E53" s="108">
        <f t="shared" si="4"/>
        <v>7</v>
      </c>
      <c r="F53" s="46">
        <f t="shared" si="0"/>
        <v>505</v>
      </c>
      <c r="G53" s="46">
        <f t="shared" si="1"/>
        <v>0</v>
      </c>
      <c r="H53" s="46">
        <f t="shared" si="2"/>
        <v>0</v>
      </c>
    </row>
    <row r="54" spans="1:8" x14ac:dyDescent="0.2">
      <c r="A54" s="45">
        <v>53</v>
      </c>
      <c r="B54" s="50">
        <v>67</v>
      </c>
      <c r="C54" s="50">
        <v>0.9</v>
      </c>
      <c r="D54" s="108">
        <f t="shared" si="3"/>
        <v>40</v>
      </c>
      <c r="E54" s="108">
        <f t="shared" si="4"/>
        <v>27</v>
      </c>
      <c r="F54" s="46">
        <f t="shared" si="0"/>
        <v>724.5</v>
      </c>
      <c r="G54" s="46">
        <f t="shared" si="1"/>
        <v>0</v>
      </c>
      <c r="H54" s="46">
        <f t="shared" si="2"/>
        <v>1</v>
      </c>
    </row>
    <row r="55" spans="1:8" x14ac:dyDescent="0.2">
      <c r="A55" s="45">
        <v>54</v>
      </c>
      <c r="B55" s="50">
        <v>49</v>
      </c>
      <c r="C55" s="50">
        <v>1.1000000000000001</v>
      </c>
      <c r="D55" s="108">
        <f t="shared" si="3"/>
        <v>40</v>
      </c>
      <c r="E55" s="108">
        <f t="shared" si="4"/>
        <v>9</v>
      </c>
      <c r="F55" s="46">
        <f t="shared" si="0"/>
        <v>588.5</v>
      </c>
      <c r="G55" s="46">
        <f t="shared" si="1"/>
        <v>1</v>
      </c>
      <c r="H55" s="46">
        <f t="shared" si="2"/>
        <v>0</v>
      </c>
    </row>
    <row r="56" spans="1:8" x14ac:dyDescent="0.2">
      <c r="A56" s="45">
        <v>55</v>
      </c>
      <c r="B56" s="50">
        <v>41</v>
      </c>
      <c r="C56" s="50">
        <v>1</v>
      </c>
      <c r="D56" s="108">
        <f t="shared" si="3"/>
        <v>40</v>
      </c>
      <c r="E56" s="108">
        <f t="shared" si="4"/>
        <v>1</v>
      </c>
      <c r="F56" s="46">
        <f t="shared" si="0"/>
        <v>415</v>
      </c>
      <c r="G56" s="46">
        <f t="shared" si="1"/>
        <v>0</v>
      </c>
      <c r="H56" s="46">
        <f t="shared" si="2"/>
        <v>0</v>
      </c>
    </row>
    <row r="57" spans="1:8" x14ac:dyDescent="0.2">
      <c r="A57" s="45">
        <v>56</v>
      </c>
      <c r="B57" s="50">
        <v>29</v>
      </c>
      <c r="C57" s="50">
        <v>1</v>
      </c>
      <c r="D57" s="108">
        <f t="shared" si="3"/>
        <v>29</v>
      </c>
      <c r="E57" s="108">
        <f t="shared" si="4"/>
        <v>0</v>
      </c>
      <c r="F57" s="46">
        <f t="shared" si="0"/>
        <v>290</v>
      </c>
      <c r="G57" s="46">
        <f t="shared" si="1"/>
        <v>0</v>
      </c>
      <c r="H57" s="46">
        <f t="shared" si="2"/>
        <v>0</v>
      </c>
    </row>
    <row r="58" spans="1:8" x14ac:dyDescent="0.2">
      <c r="A58" s="45">
        <v>57</v>
      </c>
      <c r="B58" s="50">
        <v>28</v>
      </c>
      <c r="C58" s="50">
        <v>1</v>
      </c>
      <c r="D58" s="108">
        <f t="shared" si="3"/>
        <v>28</v>
      </c>
      <c r="E58" s="108">
        <f t="shared" si="4"/>
        <v>0</v>
      </c>
      <c r="F58" s="46">
        <f t="shared" si="0"/>
        <v>280</v>
      </c>
      <c r="G58" s="46">
        <f t="shared" si="1"/>
        <v>0</v>
      </c>
      <c r="H58" s="46">
        <f t="shared" si="2"/>
        <v>0</v>
      </c>
    </row>
    <row r="59" spans="1:8" x14ac:dyDescent="0.2">
      <c r="A59" s="45">
        <v>58</v>
      </c>
      <c r="B59" s="50">
        <v>61</v>
      </c>
      <c r="C59" s="50">
        <v>1.2</v>
      </c>
      <c r="D59" s="108">
        <f t="shared" si="3"/>
        <v>40</v>
      </c>
      <c r="E59" s="108">
        <f t="shared" si="4"/>
        <v>21</v>
      </c>
      <c r="F59" s="46">
        <f t="shared" si="0"/>
        <v>858</v>
      </c>
      <c r="G59" s="46">
        <f t="shared" si="1"/>
        <v>1</v>
      </c>
      <c r="H59" s="46">
        <f t="shared" si="2"/>
        <v>1</v>
      </c>
    </row>
    <row r="60" spans="1:8" x14ac:dyDescent="0.2">
      <c r="A60" s="45">
        <v>59</v>
      </c>
      <c r="B60" s="50">
        <v>79</v>
      </c>
      <c r="C60" s="50">
        <v>1.1000000000000001</v>
      </c>
      <c r="D60" s="108">
        <f t="shared" si="3"/>
        <v>40</v>
      </c>
      <c r="E60" s="108">
        <f t="shared" si="4"/>
        <v>39</v>
      </c>
      <c r="F60" s="46">
        <f t="shared" si="0"/>
        <v>1083.5</v>
      </c>
      <c r="G60" s="46">
        <f t="shared" si="1"/>
        <v>1</v>
      </c>
      <c r="H60" s="46">
        <f t="shared" si="2"/>
        <v>1</v>
      </c>
    </row>
    <row r="61" spans="1:8" x14ac:dyDescent="0.2">
      <c r="A61" s="45">
        <v>60</v>
      </c>
      <c r="B61" s="50">
        <v>76</v>
      </c>
      <c r="C61" s="50">
        <v>0.9</v>
      </c>
      <c r="D61" s="108">
        <f t="shared" si="3"/>
        <v>40</v>
      </c>
      <c r="E61" s="108">
        <f t="shared" si="4"/>
        <v>36</v>
      </c>
      <c r="F61" s="46">
        <f t="shared" si="0"/>
        <v>846</v>
      </c>
      <c r="G61" s="46">
        <f t="shared" si="1"/>
        <v>0</v>
      </c>
      <c r="H61" s="46">
        <f t="shared" si="2"/>
        <v>1</v>
      </c>
    </row>
    <row r="62" spans="1:8" x14ac:dyDescent="0.2">
      <c r="A62" s="45">
        <v>61</v>
      </c>
      <c r="B62" s="50">
        <v>43</v>
      </c>
      <c r="C62" s="50">
        <v>1.1000000000000001</v>
      </c>
      <c r="D62" s="108">
        <f t="shared" si="3"/>
        <v>40</v>
      </c>
      <c r="E62" s="108">
        <f t="shared" si="4"/>
        <v>3</v>
      </c>
      <c r="F62" s="46">
        <f t="shared" si="0"/>
        <v>489.50000000000006</v>
      </c>
      <c r="G62" s="46">
        <f t="shared" si="1"/>
        <v>1</v>
      </c>
      <c r="H62" s="46">
        <f t="shared" si="2"/>
        <v>0</v>
      </c>
    </row>
    <row r="63" spans="1:8" x14ac:dyDescent="0.2">
      <c r="A63" s="45">
        <v>62</v>
      </c>
      <c r="B63" s="50">
        <v>64</v>
      </c>
      <c r="C63" s="50">
        <v>1.2</v>
      </c>
      <c r="D63" s="108">
        <f t="shared" si="3"/>
        <v>40</v>
      </c>
      <c r="E63" s="108">
        <f t="shared" si="4"/>
        <v>24</v>
      </c>
      <c r="F63" s="46">
        <f t="shared" si="0"/>
        <v>912</v>
      </c>
      <c r="G63" s="46">
        <f t="shared" si="1"/>
        <v>1</v>
      </c>
      <c r="H63" s="46">
        <f t="shared" si="2"/>
        <v>1</v>
      </c>
    </row>
    <row r="64" spans="1:8" x14ac:dyDescent="0.2">
      <c r="A64" s="45">
        <v>63</v>
      </c>
      <c r="B64" s="50">
        <v>40</v>
      </c>
      <c r="C64" s="50">
        <v>1.1000000000000001</v>
      </c>
      <c r="D64" s="108">
        <f t="shared" si="3"/>
        <v>40</v>
      </c>
      <c r="E64" s="108">
        <f t="shared" si="4"/>
        <v>0</v>
      </c>
      <c r="F64" s="46">
        <f t="shared" si="0"/>
        <v>440.00000000000006</v>
      </c>
      <c r="G64" s="46">
        <f t="shared" si="1"/>
        <v>1</v>
      </c>
      <c r="H64" s="46">
        <f t="shared" si="2"/>
        <v>0</v>
      </c>
    </row>
    <row r="65" spans="1:8" x14ac:dyDescent="0.2">
      <c r="A65" s="45">
        <v>64</v>
      </c>
      <c r="B65" s="50">
        <v>46</v>
      </c>
      <c r="C65" s="50">
        <v>1.2</v>
      </c>
      <c r="D65" s="108">
        <f t="shared" si="3"/>
        <v>40</v>
      </c>
      <c r="E65" s="108">
        <f t="shared" si="4"/>
        <v>6</v>
      </c>
      <c r="F65" s="46">
        <f t="shared" si="0"/>
        <v>588</v>
      </c>
      <c r="G65" s="46">
        <f t="shared" si="1"/>
        <v>1</v>
      </c>
      <c r="H65" s="46">
        <f t="shared" si="2"/>
        <v>0</v>
      </c>
    </row>
    <row r="66" spans="1:8" x14ac:dyDescent="0.2">
      <c r="A66" s="45">
        <v>65</v>
      </c>
      <c r="B66" s="50">
        <v>64</v>
      </c>
      <c r="C66" s="50">
        <v>1</v>
      </c>
      <c r="D66" s="108">
        <f t="shared" si="3"/>
        <v>40</v>
      </c>
      <c r="E66" s="108">
        <f t="shared" si="4"/>
        <v>24</v>
      </c>
      <c r="F66" s="46">
        <f t="shared" si="0"/>
        <v>760</v>
      </c>
      <c r="G66" s="46">
        <f t="shared" si="1"/>
        <v>0</v>
      </c>
      <c r="H66" s="46">
        <f t="shared" si="2"/>
        <v>1</v>
      </c>
    </row>
    <row r="67" spans="1:8" x14ac:dyDescent="0.2">
      <c r="A67" s="45">
        <v>66</v>
      </c>
      <c r="B67" s="50">
        <v>51</v>
      </c>
      <c r="C67" s="50">
        <v>1.2</v>
      </c>
      <c r="D67" s="108">
        <f t="shared" si="3"/>
        <v>40</v>
      </c>
      <c r="E67" s="108">
        <f t="shared" si="4"/>
        <v>11</v>
      </c>
      <c r="F67" s="46">
        <f t="shared" ref="F67:F101" si="8">(D67*$K$2+E67*($K$2*(1+$K$3)))*C67</f>
        <v>678</v>
      </c>
      <c r="G67" s="46">
        <f t="shared" ref="G67:G101" si="9">IF(C67&gt;AVERAGE(C:C),1,0)</f>
        <v>1</v>
      </c>
      <c r="H67" s="46">
        <f t="shared" ref="H67:H101" si="10">IF(F67&gt;AVERAGE(F:F),1,0)</f>
        <v>1</v>
      </c>
    </row>
    <row r="68" spans="1:8" x14ac:dyDescent="0.2">
      <c r="A68" s="45">
        <v>67</v>
      </c>
      <c r="B68" s="50">
        <v>46</v>
      </c>
      <c r="C68" s="50">
        <v>1.1000000000000001</v>
      </c>
      <c r="D68" s="108">
        <f t="shared" ref="D68:D101" si="11">MIN(B68,40)</f>
        <v>40</v>
      </c>
      <c r="E68" s="108">
        <f t="shared" ref="E68:E101" si="12">B68-D68</f>
        <v>6</v>
      </c>
      <c r="F68" s="46">
        <f t="shared" si="8"/>
        <v>539</v>
      </c>
      <c r="G68" s="46">
        <f t="shared" si="9"/>
        <v>1</v>
      </c>
      <c r="H68" s="46">
        <f t="shared" si="10"/>
        <v>0</v>
      </c>
    </row>
    <row r="69" spans="1:8" x14ac:dyDescent="0.2">
      <c r="A69" s="45">
        <v>68</v>
      </c>
      <c r="B69" s="50">
        <v>39</v>
      </c>
      <c r="C69" s="50">
        <v>1</v>
      </c>
      <c r="D69" s="108">
        <f t="shared" si="11"/>
        <v>39</v>
      </c>
      <c r="E69" s="108">
        <f t="shared" si="12"/>
        <v>0</v>
      </c>
      <c r="F69" s="46">
        <f t="shared" si="8"/>
        <v>390</v>
      </c>
      <c r="G69" s="46">
        <f t="shared" si="9"/>
        <v>0</v>
      </c>
      <c r="H69" s="46">
        <f t="shared" si="10"/>
        <v>0</v>
      </c>
    </row>
    <row r="70" spans="1:8" x14ac:dyDescent="0.2">
      <c r="A70" s="45">
        <v>69</v>
      </c>
      <c r="B70" s="50">
        <v>68</v>
      </c>
      <c r="C70" s="50">
        <v>1</v>
      </c>
      <c r="D70" s="108">
        <f t="shared" si="11"/>
        <v>40</v>
      </c>
      <c r="E70" s="108">
        <f t="shared" si="12"/>
        <v>28</v>
      </c>
      <c r="F70" s="46">
        <f t="shared" si="8"/>
        <v>820</v>
      </c>
      <c r="G70" s="46">
        <f t="shared" si="9"/>
        <v>0</v>
      </c>
      <c r="H70" s="46">
        <f t="shared" si="10"/>
        <v>1</v>
      </c>
    </row>
    <row r="71" spans="1:8" x14ac:dyDescent="0.2">
      <c r="A71" s="45">
        <v>70</v>
      </c>
      <c r="B71" s="50">
        <v>75</v>
      </c>
      <c r="C71" s="50">
        <v>0.9</v>
      </c>
      <c r="D71" s="108">
        <f t="shared" si="11"/>
        <v>40</v>
      </c>
      <c r="E71" s="108">
        <f t="shared" si="12"/>
        <v>35</v>
      </c>
      <c r="F71" s="46">
        <f t="shared" si="8"/>
        <v>832.5</v>
      </c>
      <c r="G71" s="46">
        <f t="shared" si="9"/>
        <v>0</v>
      </c>
      <c r="H71" s="46">
        <f t="shared" si="10"/>
        <v>1</v>
      </c>
    </row>
    <row r="72" spans="1:8" x14ac:dyDescent="0.2">
      <c r="A72" s="45">
        <v>71</v>
      </c>
      <c r="B72" s="50">
        <v>61</v>
      </c>
      <c r="C72" s="50">
        <v>1.2</v>
      </c>
      <c r="D72" s="108">
        <f t="shared" si="11"/>
        <v>40</v>
      </c>
      <c r="E72" s="108">
        <f t="shared" si="12"/>
        <v>21</v>
      </c>
      <c r="F72" s="46">
        <f t="shared" si="8"/>
        <v>858</v>
      </c>
      <c r="G72" s="46">
        <f t="shared" si="9"/>
        <v>1</v>
      </c>
      <c r="H72" s="46">
        <f t="shared" si="10"/>
        <v>1</v>
      </c>
    </row>
    <row r="73" spans="1:8" x14ac:dyDescent="0.2">
      <c r="A73" s="45">
        <v>72</v>
      </c>
      <c r="B73" s="50">
        <v>39</v>
      </c>
      <c r="C73" s="50">
        <v>1.2</v>
      </c>
      <c r="D73" s="108">
        <f t="shared" si="11"/>
        <v>39</v>
      </c>
      <c r="E73" s="108">
        <f t="shared" si="12"/>
        <v>0</v>
      </c>
      <c r="F73" s="46">
        <f t="shared" si="8"/>
        <v>468</v>
      </c>
      <c r="G73" s="46">
        <f t="shared" si="9"/>
        <v>1</v>
      </c>
      <c r="H73" s="46">
        <f t="shared" si="10"/>
        <v>0</v>
      </c>
    </row>
    <row r="74" spans="1:8" x14ac:dyDescent="0.2">
      <c r="A74" s="45">
        <v>73</v>
      </c>
      <c r="B74" s="50">
        <v>74</v>
      </c>
      <c r="C74" s="50">
        <v>1.2</v>
      </c>
      <c r="D74" s="108">
        <f t="shared" si="11"/>
        <v>40</v>
      </c>
      <c r="E74" s="108">
        <f t="shared" si="12"/>
        <v>34</v>
      </c>
      <c r="F74" s="46">
        <f t="shared" si="8"/>
        <v>1092</v>
      </c>
      <c r="G74" s="46">
        <f t="shared" si="9"/>
        <v>1</v>
      </c>
      <c r="H74" s="46">
        <f t="shared" si="10"/>
        <v>1</v>
      </c>
    </row>
    <row r="75" spans="1:8" x14ac:dyDescent="0.2">
      <c r="A75" s="45">
        <v>74</v>
      </c>
      <c r="B75" s="50">
        <v>47</v>
      </c>
      <c r="C75" s="50">
        <v>0.9</v>
      </c>
      <c r="D75" s="108">
        <f t="shared" si="11"/>
        <v>40</v>
      </c>
      <c r="E75" s="108">
        <f t="shared" si="12"/>
        <v>7</v>
      </c>
      <c r="F75" s="46">
        <f t="shared" si="8"/>
        <v>454.5</v>
      </c>
      <c r="G75" s="46">
        <f t="shared" si="9"/>
        <v>0</v>
      </c>
      <c r="H75" s="46">
        <f t="shared" si="10"/>
        <v>0</v>
      </c>
    </row>
    <row r="76" spans="1:8" x14ac:dyDescent="0.2">
      <c r="A76" s="45">
        <v>75</v>
      </c>
      <c r="B76" s="50">
        <v>55</v>
      </c>
      <c r="C76" s="50">
        <v>1.2</v>
      </c>
      <c r="D76" s="108">
        <f t="shared" si="11"/>
        <v>40</v>
      </c>
      <c r="E76" s="108">
        <f t="shared" si="12"/>
        <v>15</v>
      </c>
      <c r="F76" s="46">
        <f t="shared" si="8"/>
        <v>750</v>
      </c>
      <c r="G76" s="46">
        <f t="shared" si="9"/>
        <v>1</v>
      </c>
      <c r="H76" s="46">
        <f t="shared" si="10"/>
        <v>1</v>
      </c>
    </row>
    <row r="77" spans="1:8" x14ac:dyDescent="0.2">
      <c r="A77" s="45">
        <v>76</v>
      </c>
      <c r="B77" s="50">
        <v>75</v>
      </c>
      <c r="C77" s="50">
        <v>1.2</v>
      </c>
      <c r="D77" s="108">
        <f t="shared" si="11"/>
        <v>40</v>
      </c>
      <c r="E77" s="108">
        <f t="shared" si="12"/>
        <v>35</v>
      </c>
      <c r="F77" s="46">
        <f t="shared" si="8"/>
        <v>1110</v>
      </c>
      <c r="G77" s="46">
        <f t="shared" si="9"/>
        <v>1</v>
      </c>
      <c r="H77" s="46">
        <f t="shared" si="10"/>
        <v>1</v>
      </c>
    </row>
    <row r="78" spans="1:8" x14ac:dyDescent="0.2">
      <c r="A78" s="45">
        <v>77</v>
      </c>
      <c r="B78" s="50">
        <v>54</v>
      </c>
      <c r="C78" s="50">
        <v>1.2</v>
      </c>
      <c r="D78" s="108">
        <f t="shared" si="11"/>
        <v>40</v>
      </c>
      <c r="E78" s="108">
        <f t="shared" si="12"/>
        <v>14</v>
      </c>
      <c r="F78" s="46">
        <f t="shared" si="8"/>
        <v>732</v>
      </c>
      <c r="G78" s="46">
        <f t="shared" si="9"/>
        <v>1</v>
      </c>
      <c r="H78" s="46">
        <f t="shared" si="10"/>
        <v>1</v>
      </c>
    </row>
    <row r="79" spans="1:8" x14ac:dyDescent="0.2">
      <c r="A79" s="45">
        <v>78</v>
      </c>
      <c r="B79" s="50">
        <v>77</v>
      </c>
      <c r="C79" s="50">
        <v>1.1000000000000001</v>
      </c>
      <c r="D79" s="108">
        <f t="shared" si="11"/>
        <v>40</v>
      </c>
      <c r="E79" s="108">
        <f t="shared" si="12"/>
        <v>37</v>
      </c>
      <c r="F79" s="46">
        <f t="shared" si="8"/>
        <v>1050.5</v>
      </c>
      <c r="G79" s="46">
        <f t="shared" si="9"/>
        <v>1</v>
      </c>
      <c r="H79" s="46">
        <f t="shared" si="10"/>
        <v>1</v>
      </c>
    </row>
    <row r="80" spans="1:8" x14ac:dyDescent="0.2">
      <c r="A80" s="45">
        <v>79</v>
      </c>
      <c r="B80" s="50">
        <v>67</v>
      </c>
      <c r="C80" s="50">
        <v>0.9</v>
      </c>
      <c r="D80" s="108">
        <f t="shared" si="11"/>
        <v>40</v>
      </c>
      <c r="E80" s="108">
        <f t="shared" si="12"/>
        <v>27</v>
      </c>
      <c r="F80" s="46">
        <f t="shared" si="8"/>
        <v>724.5</v>
      </c>
      <c r="G80" s="46">
        <f t="shared" si="9"/>
        <v>0</v>
      </c>
      <c r="H80" s="46">
        <f t="shared" si="10"/>
        <v>1</v>
      </c>
    </row>
    <row r="81" spans="1:8" x14ac:dyDescent="0.2">
      <c r="A81" s="45">
        <v>80</v>
      </c>
      <c r="B81" s="50">
        <v>64</v>
      </c>
      <c r="C81" s="50">
        <v>0.9</v>
      </c>
      <c r="D81" s="108">
        <f t="shared" si="11"/>
        <v>40</v>
      </c>
      <c r="E81" s="108">
        <f t="shared" si="12"/>
        <v>24</v>
      </c>
      <c r="F81" s="46">
        <f t="shared" si="8"/>
        <v>684</v>
      </c>
      <c r="G81" s="46">
        <f t="shared" si="9"/>
        <v>0</v>
      </c>
      <c r="H81" s="46">
        <f t="shared" si="10"/>
        <v>1</v>
      </c>
    </row>
    <row r="82" spans="1:8" x14ac:dyDescent="0.2">
      <c r="A82" s="45">
        <v>81</v>
      </c>
      <c r="B82" s="50">
        <v>39</v>
      </c>
      <c r="C82" s="50">
        <v>1.1000000000000001</v>
      </c>
      <c r="D82" s="108">
        <f t="shared" si="11"/>
        <v>39</v>
      </c>
      <c r="E82" s="108">
        <f t="shared" si="12"/>
        <v>0</v>
      </c>
      <c r="F82" s="46">
        <f t="shared" si="8"/>
        <v>429.00000000000006</v>
      </c>
      <c r="G82" s="46">
        <f t="shared" si="9"/>
        <v>1</v>
      </c>
      <c r="H82" s="46">
        <f t="shared" si="10"/>
        <v>0</v>
      </c>
    </row>
    <row r="83" spans="1:8" x14ac:dyDescent="0.2">
      <c r="A83" s="45">
        <v>82</v>
      </c>
      <c r="B83" s="50">
        <v>79</v>
      </c>
      <c r="C83" s="50">
        <v>1</v>
      </c>
      <c r="D83" s="108">
        <f t="shared" si="11"/>
        <v>40</v>
      </c>
      <c r="E83" s="108">
        <f t="shared" si="12"/>
        <v>39</v>
      </c>
      <c r="F83" s="46">
        <f t="shared" si="8"/>
        <v>985</v>
      </c>
      <c r="G83" s="46">
        <f t="shared" si="9"/>
        <v>0</v>
      </c>
      <c r="H83" s="46">
        <f t="shared" si="10"/>
        <v>1</v>
      </c>
    </row>
    <row r="84" spans="1:8" x14ac:dyDescent="0.2">
      <c r="A84" s="45">
        <v>83</v>
      </c>
      <c r="B84" s="50">
        <v>44</v>
      </c>
      <c r="C84" s="50">
        <v>1</v>
      </c>
      <c r="D84" s="108">
        <f t="shared" si="11"/>
        <v>40</v>
      </c>
      <c r="E84" s="108">
        <f t="shared" si="12"/>
        <v>4</v>
      </c>
      <c r="F84" s="46">
        <f t="shared" si="8"/>
        <v>460</v>
      </c>
      <c r="G84" s="46">
        <f t="shared" si="9"/>
        <v>0</v>
      </c>
      <c r="H84" s="46">
        <f t="shared" si="10"/>
        <v>0</v>
      </c>
    </row>
    <row r="85" spans="1:8" x14ac:dyDescent="0.2">
      <c r="A85" s="45">
        <v>84</v>
      </c>
      <c r="B85" s="50">
        <v>27</v>
      </c>
      <c r="C85" s="50">
        <v>1.1000000000000001</v>
      </c>
      <c r="D85" s="108">
        <f t="shared" si="11"/>
        <v>27</v>
      </c>
      <c r="E85" s="108">
        <f t="shared" si="12"/>
        <v>0</v>
      </c>
      <c r="F85" s="46">
        <f t="shared" si="8"/>
        <v>297</v>
      </c>
      <c r="G85" s="46">
        <f t="shared" si="9"/>
        <v>1</v>
      </c>
      <c r="H85" s="46">
        <f t="shared" si="10"/>
        <v>0</v>
      </c>
    </row>
    <row r="86" spans="1:8" x14ac:dyDescent="0.2">
      <c r="A86" s="45">
        <v>85</v>
      </c>
      <c r="B86" s="50">
        <v>37</v>
      </c>
      <c r="C86" s="50">
        <v>1</v>
      </c>
      <c r="D86" s="108">
        <f t="shared" si="11"/>
        <v>37</v>
      </c>
      <c r="E86" s="108">
        <f t="shared" si="12"/>
        <v>0</v>
      </c>
      <c r="F86" s="46">
        <f t="shared" si="8"/>
        <v>370</v>
      </c>
      <c r="G86" s="46">
        <f t="shared" si="9"/>
        <v>0</v>
      </c>
      <c r="H86" s="46">
        <f t="shared" si="10"/>
        <v>0</v>
      </c>
    </row>
    <row r="87" spans="1:8" x14ac:dyDescent="0.2">
      <c r="A87" s="45">
        <v>86</v>
      </c>
      <c r="B87" s="50">
        <v>39</v>
      </c>
      <c r="C87" s="50">
        <v>1</v>
      </c>
      <c r="D87" s="108">
        <f t="shared" si="11"/>
        <v>39</v>
      </c>
      <c r="E87" s="108">
        <f t="shared" si="12"/>
        <v>0</v>
      </c>
      <c r="F87" s="46">
        <f t="shared" si="8"/>
        <v>390</v>
      </c>
      <c r="G87" s="46">
        <f t="shared" si="9"/>
        <v>0</v>
      </c>
      <c r="H87" s="46">
        <f t="shared" si="10"/>
        <v>0</v>
      </c>
    </row>
    <row r="88" spans="1:8" x14ac:dyDescent="0.2">
      <c r="A88" s="45">
        <v>87</v>
      </c>
      <c r="B88" s="50">
        <v>32</v>
      </c>
      <c r="C88" s="50">
        <v>1.1000000000000001</v>
      </c>
      <c r="D88" s="108">
        <f t="shared" si="11"/>
        <v>32</v>
      </c>
      <c r="E88" s="108">
        <f t="shared" si="12"/>
        <v>0</v>
      </c>
      <c r="F88" s="46">
        <f t="shared" si="8"/>
        <v>352</v>
      </c>
      <c r="G88" s="46">
        <f t="shared" si="9"/>
        <v>1</v>
      </c>
      <c r="H88" s="46">
        <f t="shared" si="10"/>
        <v>0</v>
      </c>
    </row>
    <row r="89" spans="1:8" x14ac:dyDescent="0.2">
      <c r="A89" s="45">
        <v>88</v>
      </c>
      <c r="B89" s="50">
        <v>26</v>
      </c>
      <c r="C89" s="50">
        <v>1.1000000000000001</v>
      </c>
      <c r="D89" s="108">
        <f t="shared" si="11"/>
        <v>26</v>
      </c>
      <c r="E89" s="108">
        <f t="shared" si="12"/>
        <v>0</v>
      </c>
      <c r="F89" s="46">
        <f t="shared" si="8"/>
        <v>286</v>
      </c>
      <c r="G89" s="46">
        <f t="shared" si="9"/>
        <v>1</v>
      </c>
      <c r="H89" s="46">
        <f t="shared" si="10"/>
        <v>0</v>
      </c>
    </row>
    <row r="90" spans="1:8" x14ac:dyDescent="0.2">
      <c r="A90" s="45">
        <v>89</v>
      </c>
      <c r="B90" s="50">
        <v>29</v>
      </c>
      <c r="C90" s="50">
        <v>1.1000000000000001</v>
      </c>
      <c r="D90" s="108">
        <f t="shared" si="11"/>
        <v>29</v>
      </c>
      <c r="E90" s="108">
        <f t="shared" si="12"/>
        <v>0</v>
      </c>
      <c r="F90" s="46">
        <f t="shared" si="8"/>
        <v>319</v>
      </c>
      <c r="G90" s="46">
        <f t="shared" si="9"/>
        <v>1</v>
      </c>
      <c r="H90" s="46">
        <f t="shared" si="10"/>
        <v>0</v>
      </c>
    </row>
    <row r="91" spans="1:8" x14ac:dyDescent="0.2">
      <c r="A91" s="45">
        <v>90</v>
      </c>
      <c r="B91" s="50">
        <v>75</v>
      </c>
      <c r="C91" s="50">
        <v>1.1000000000000001</v>
      </c>
      <c r="D91" s="108">
        <f t="shared" si="11"/>
        <v>40</v>
      </c>
      <c r="E91" s="108">
        <f t="shared" si="12"/>
        <v>35</v>
      </c>
      <c r="F91" s="46">
        <f t="shared" si="8"/>
        <v>1017.5000000000001</v>
      </c>
      <c r="G91" s="46">
        <f t="shared" si="9"/>
        <v>1</v>
      </c>
      <c r="H91" s="46">
        <f t="shared" si="10"/>
        <v>1</v>
      </c>
    </row>
    <row r="92" spans="1:8" x14ac:dyDescent="0.2">
      <c r="A92" s="45">
        <v>91</v>
      </c>
      <c r="B92" s="50">
        <v>77</v>
      </c>
      <c r="C92" s="50">
        <v>1.1000000000000001</v>
      </c>
      <c r="D92" s="108">
        <f t="shared" si="11"/>
        <v>40</v>
      </c>
      <c r="E92" s="108">
        <f t="shared" si="12"/>
        <v>37</v>
      </c>
      <c r="F92" s="46">
        <f t="shared" si="8"/>
        <v>1050.5</v>
      </c>
      <c r="G92" s="46">
        <f t="shared" si="9"/>
        <v>1</v>
      </c>
      <c r="H92" s="46">
        <f t="shared" si="10"/>
        <v>1</v>
      </c>
    </row>
    <row r="93" spans="1:8" x14ac:dyDescent="0.2">
      <c r="A93" s="45">
        <v>92</v>
      </c>
      <c r="B93" s="50">
        <v>72</v>
      </c>
      <c r="C93" s="50">
        <v>0.9</v>
      </c>
      <c r="D93" s="108">
        <f t="shared" si="11"/>
        <v>40</v>
      </c>
      <c r="E93" s="108">
        <f t="shared" si="12"/>
        <v>32</v>
      </c>
      <c r="F93" s="46">
        <f t="shared" si="8"/>
        <v>792</v>
      </c>
      <c r="G93" s="46">
        <f t="shared" si="9"/>
        <v>0</v>
      </c>
      <c r="H93" s="46">
        <f t="shared" si="10"/>
        <v>1</v>
      </c>
    </row>
    <row r="94" spans="1:8" x14ac:dyDescent="0.2">
      <c r="A94" s="45">
        <v>93</v>
      </c>
      <c r="B94" s="50">
        <v>44</v>
      </c>
      <c r="C94" s="50">
        <v>1</v>
      </c>
      <c r="D94" s="108">
        <f t="shared" si="11"/>
        <v>40</v>
      </c>
      <c r="E94" s="108">
        <f t="shared" si="12"/>
        <v>4</v>
      </c>
      <c r="F94" s="46">
        <f t="shared" si="8"/>
        <v>460</v>
      </c>
      <c r="G94" s="46">
        <f t="shared" si="9"/>
        <v>0</v>
      </c>
      <c r="H94" s="46">
        <f t="shared" si="10"/>
        <v>0</v>
      </c>
    </row>
    <row r="95" spans="1:8" x14ac:dyDescent="0.2">
      <c r="A95" s="45">
        <v>94</v>
      </c>
      <c r="B95" s="50">
        <v>78</v>
      </c>
      <c r="C95" s="50">
        <v>1.1000000000000001</v>
      </c>
      <c r="D95" s="108">
        <f t="shared" si="11"/>
        <v>40</v>
      </c>
      <c r="E95" s="108">
        <f t="shared" si="12"/>
        <v>38</v>
      </c>
      <c r="F95" s="46">
        <f t="shared" si="8"/>
        <v>1067</v>
      </c>
      <c r="G95" s="46">
        <f t="shared" si="9"/>
        <v>1</v>
      </c>
      <c r="H95" s="46">
        <f t="shared" si="10"/>
        <v>1</v>
      </c>
    </row>
    <row r="96" spans="1:8" x14ac:dyDescent="0.2">
      <c r="A96" s="45">
        <v>95</v>
      </c>
      <c r="B96" s="50">
        <v>46</v>
      </c>
      <c r="C96" s="50">
        <v>1</v>
      </c>
      <c r="D96" s="108">
        <f t="shared" si="11"/>
        <v>40</v>
      </c>
      <c r="E96" s="108">
        <f t="shared" si="12"/>
        <v>6</v>
      </c>
      <c r="F96" s="46">
        <f t="shared" si="8"/>
        <v>490</v>
      </c>
      <c r="G96" s="46">
        <f t="shared" si="9"/>
        <v>0</v>
      </c>
      <c r="H96" s="46">
        <f t="shared" si="10"/>
        <v>0</v>
      </c>
    </row>
    <row r="97" spans="1:8" x14ac:dyDescent="0.2">
      <c r="A97" s="45">
        <v>96</v>
      </c>
      <c r="B97" s="50">
        <v>79</v>
      </c>
      <c r="C97" s="50">
        <v>1.1000000000000001</v>
      </c>
      <c r="D97" s="108">
        <f t="shared" si="11"/>
        <v>40</v>
      </c>
      <c r="E97" s="108">
        <f t="shared" si="12"/>
        <v>39</v>
      </c>
      <c r="F97" s="46">
        <f t="shared" si="8"/>
        <v>1083.5</v>
      </c>
      <c r="G97" s="46">
        <f t="shared" si="9"/>
        <v>1</v>
      </c>
      <c r="H97" s="46">
        <f t="shared" si="10"/>
        <v>1</v>
      </c>
    </row>
    <row r="98" spans="1:8" x14ac:dyDescent="0.2">
      <c r="A98" s="45">
        <v>97</v>
      </c>
      <c r="B98" s="50">
        <v>46</v>
      </c>
      <c r="C98" s="50">
        <v>0.9</v>
      </c>
      <c r="D98" s="108">
        <f t="shared" si="11"/>
        <v>40</v>
      </c>
      <c r="E98" s="108">
        <f t="shared" si="12"/>
        <v>6</v>
      </c>
      <c r="F98" s="46">
        <f t="shared" si="8"/>
        <v>441</v>
      </c>
      <c r="G98" s="46">
        <f t="shared" si="9"/>
        <v>0</v>
      </c>
      <c r="H98" s="46">
        <f t="shared" si="10"/>
        <v>0</v>
      </c>
    </row>
    <row r="99" spans="1:8" x14ac:dyDescent="0.2">
      <c r="A99" s="45">
        <v>98</v>
      </c>
      <c r="B99" s="50">
        <v>30</v>
      </c>
      <c r="C99" s="50">
        <v>0.9</v>
      </c>
      <c r="D99" s="108">
        <f t="shared" si="11"/>
        <v>30</v>
      </c>
      <c r="E99" s="108">
        <f t="shared" si="12"/>
        <v>0</v>
      </c>
      <c r="F99" s="46">
        <f t="shared" si="8"/>
        <v>270</v>
      </c>
      <c r="G99" s="46">
        <f t="shared" si="9"/>
        <v>0</v>
      </c>
      <c r="H99" s="46">
        <f t="shared" si="10"/>
        <v>0</v>
      </c>
    </row>
    <row r="100" spans="1:8" x14ac:dyDescent="0.2">
      <c r="A100" s="45">
        <v>99</v>
      </c>
      <c r="B100" s="50">
        <v>79</v>
      </c>
      <c r="C100" s="50">
        <v>1.2</v>
      </c>
      <c r="D100" s="108">
        <f t="shared" si="11"/>
        <v>40</v>
      </c>
      <c r="E100" s="108">
        <f t="shared" si="12"/>
        <v>39</v>
      </c>
      <c r="F100" s="46">
        <f t="shared" si="8"/>
        <v>1182</v>
      </c>
      <c r="G100" s="46">
        <f t="shared" si="9"/>
        <v>1</v>
      </c>
      <c r="H100" s="46">
        <f t="shared" si="10"/>
        <v>1</v>
      </c>
    </row>
    <row r="101" spans="1:8" x14ac:dyDescent="0.2">
      <c r="A101" s="47">
        <v>100</v>
      </c>
      <c r="B101" s="51">
        <v>33</v>
      </c>
      <c r="C101" s="51">
        <v>0.9</v>
      </c>
      <c r="D101" s="108">
        <f t="shared" si="11"/>
        <v>33</v>
      </c>
      <c r="E101" s="108">
        <f t="shared" si="12"/>
        <v>0</v>
      </c>
      <c r="F101" s="48">
        <f t="shared" si="8"/>
        <v>297</v>
      </c>
      <c r="G101" s="48">
        <f t="shared" si="9"/>
        <v>0</v>
      </c>
      <c r="H101" s="48">
        <f t="shared" si="10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tabSelected="1" zoomScale="130" zoomScaleNormal="130" workbookViewId="0"/>
  </sheetViews>
  <sheetFormatPr baseColWidth="10" defaultRowHeight="12.75" x14ac:dyDescent="0.2"/>
  <cols>
    <col min="1" max="1" width="4.5703125" style="42" bestFit="1" customWidth="1"/>
    <col min="2" max="2" width="10.85546875" style="42" bestFit="1" customWidth="1"/>
    <col min="3" max="3" width="11.85546875" style="42" bestFit="1" customWidth="1"/>
    <col min="4" max="4" width="11" bestFit="1" customWidth="1"/>
    <col min="5" max="5" width="6.28515625" customWidth="1"/>
  </cols>
  <sheetData>
    <row r="1" spans="1:12" ht="13.5" thickBot="1" x14ac:dyDescent="0.25">
      <c r="A1" s="61" t="s">
        <v>107</v>
      </c>
      <c r="B1" s="61" t="s">
        <v>106</v>
      </c>
      <c r="C1" s="62" t="s">
        <v>105</v>
      </c>
      <c r="D1" s="66" t="s">
        <v>103</v>
      </c>
      <c r="E1" s="67">
        <v>0.05</v>
      </c>
    </row>
    <row r="2" spans="1:12" ht="13.5" thickBot="1" x14ac:dyDescent="0.25">
      <c r="A2" s="58">
        <v>0</v>
      </c>
      <c r="B2" s="111">
        <v>12000</v>
      </c>
      <c r="C2" s="53">
        <v>1000</v>
      </c>
      <c r="D2" s="63" t="s">
        <v>104</v>
      </c>
      <c r="E2" s="65">
        <v>0.06</v>
      </c>
      <c r="G2" t="s">
        <v>166</v>
      </c>
    </row>
    <row r="3" spans="1:12" x14ac:dyDescent="0.2">
      <c r="A3" s="58">
        <v>1</v>
      </c>
      <c r="B3" s="112">
        <f>B2+$E$1*B2-$E$2*B2+C2</f>
        <v>12880</v>
      </c>
      <c r="C3" s="64">
        <v>500</v>
      </c>
      <c r="G3" t="s">
        <v>167</v>
      </c>
    </row>
    <row r="4" spans="1:12" x14ac:dyDescent="0.2">
      <c r="A4" s="58">
        <v>2</v>
      </c>
      <c r="B4" s="112">
        <f t="shared" ref="B4:B22" si="0">B3+$E$1*B3-$E$2*B3+C3</f>
        <v>13251.2</v>
      </c>
      <c r="C4" s="64">
        <v>600</v>
      </c>
      <c r="G4" s="83" t="s">
        <v>168</v>
      </c>
      <c r="H4" s="83"/>
      <c r="I4" s="83"/>
      <c r="J4" s="83"/>
      <c r="K4" s="83"/>
      <c r="L4" s="83"/>
    </row>
    <row r="5" spans="1:12" x14ac:dyDescent="0.2">
      <c r="A5" s="58">
        <v>3</v>
      </c>
      <c r="B5" s="112">
        <f t="shared" si="0"/>
        <v>13718.688</v>
      </c>
      <c r="C5" s="64">
        <v>100</v>
      </c>
    </row>
    <row r="6" spans="1:12" x14ac:dyDescent="0.2">
      <c r="A6" s="58">
        <v>4</v>
      </c>
      <c r="B6" s="112">
        <f t="shared" si="0"/>
        <v>13681.501120000001</v>
      </c>
      <c r="C6" s="64">
        <v>500</v>
      </c>
    </row>
    <row r="7" spans="1:12" x14ac:dyDescent="0.2">
      <c r="A7" s="58">
        <v>5</v>
      </c>
      <c r="B7" s="112">
        <f t="shared" si="0"/>
        <v>14044.686108800001</v>
      </c>
      <c r="C7" s="64">
        <v>1200</v>
      </c>
    </row>
    <row r="8" spans="1:12" x14ac:dyDescent="0.2">
      <c r="A8" s="58">
        <v>6</v>
      </c>
      <c r="B8" s="112">
        <f t="shared" si="0"/>
        <v>15104.239247712001</v>
      </c>
      <c r="C8" s="64">
        <v>800</v>
      </c>
    </row>
    <row r="9" spans="1:12" x14ac:dyDescent="0.2">
      <c r="A9" s="58">
        <v>7</v>
      </c>
      <c r="B9" s="112">
        <f t="shared" si="0"/>
        <v>15753.196855234881</v>
      </c>
      <c r="C9" s="64">
        <v>1000</v>
      </c>
    </row>
    <row r="10" spans="1:12" x14ac:dyDescent="0.2">
      <c r="A10" s="58">
        <v>8</v>
      </c>
      <c r="B10" s="112">
        <f t="shared" si="0"/>
        <v>16595.664886682531</v>
      </c>
      <c r="C10" s="64">
        <v>400</v>
      </c>
    </row>
    <row r="11" spans="1:12" x14ac:dyDescent="0.2">
      <c r="A11" s="58">
        <v>9</v>
      </c>
      <c r="B11" s="112">
        <f t="shared" si="0"/>
        <v>16829.708237815703</v>
      </c>
      <c r="C11" s="64">
        <v>300</v>
      </c>
    </row>
    <row r="12" spans="1:12" x14ac:dyDescent="0.2">
      <c r="A12" s="58">
        <v>10</v>
      </c>
      <c r="B12" s="112">
        <f t="shared" si="0"/>
        <v>16961.411155437549</v>
      </c>
      <c r="C12" s="64">
        <v>500</v>
      </c>
    </row>
    <row r="13" spans="1:12" x14ac:dyDescent="0.2">
      <c r="A13" s="58">
        <v>11</v>
      </c>
      <c r="B13" s="112">
        <f t="shared" si="0"/>
        <v>17291.797043883173</v>
      </c>
      <c r="C13" s="64">
        <v>600</v>
      </c>
    </row>
    <row r="14" spans="1:12" x14ac:dyDescent="0.2">
      <c r="A14" s="58">
        <v>12</v>
      </c>
      <c r="B14" s="112">
        <f t="shared" si="0"/>
        <v>17718.879073444343</v>
      </c>
      <c r="C14" s="64">
        <v>100</v>
      </c>
    </row>
    <row r="15" spans="1:12" x14ac:dyDescent="0.2">
      <c r="A15" s="58">
        <v>13</v>
      </c>
      <c r="B15" s="112">
        <f t="shared" si="0"/>
        <v>17641.6902827099</v>
      </c>
      <c r="C15" s="64">
        <v>600</v>
      </c>
    </row>
    <row r="16" spans="1:12" x14ac:dyDescent="0.2">
      <c r="A16" s="58">
        <v>14</v>
      </c>
      <c r="B16" s="112">
        <f t="shared" si="0"/>
        <v>18065.273379882801</v>
      </c>
      <c r="C16" s="64">
        <v>500</v>
      </c>
    </row>
    <row r="17" spans="1:3" x14ac:dyDescent="0.2">
      <c r="A17" s="58">
        <v>15</v>
      </c>
      <c r="B17" s="112">
        <f t="shared" si="0"/>
        <v>18384.620646083971</v>
      </c>
      <c r="C17" s="64">
        <v>300</v>
      </c>
    </row>
    <row r="18" spans="1:3" x14ac:dyDescent="0.2">
      <c r="A18" s="58">
        <v>16</v>
      </c>
      <c r="B18" s="112">
        <f t="shared" si="0"/>
        <v>18500.774439623132</v>
      </c>
      <c r="C18" s="64">
        <v>200</v>
      </c>
    </row>
    <row r="19" spans="1:3" x14ac:dyDescent="0.2">
      <c r="A19" s="58">
        <v>17</v>
      </c>
      <c r="B19" s="112">
        <f t="shared" si="0"/>
        <v>18515.766695226899</v>
      </c>
      <c r="C19" s="64">
        <v>100</v>
      </c>
    </row>
    <row r="20" spans="1:3" x14ac:dyDescent="0.2">
      <c r="A20" s="58">
        <v>18</v>
      </c>
      <c r="B20" s="112">
        <f t="shared" si="0"/>
        <v>18430.60902827463</v>
      </c>
      <c r="C20" s="64">
        <v>500</v>
      </c>
    </row>
    <row r="21" spans="1:3" x14ac:dyDescent="0.2">
      <c r="A21" s="58">
        <v>19</v>
      </c>
      <c r="B21" s="112">
        <f t="shared" si="0"/>
        <v>18746.302937991884</v>
      </c>
      <c r="C21" s="64">
        <v>300</v>
      </c>
    </row>
    <row r="22" spans="1:3" ht="13.5" thickBot="1" x14ac:dyDescent="0.25">
      <c r="A22" s="59">
        <v>20</v>
      </c>
      <c r="B22" s="113">
        <f t="shared" si="0"/>
        <v>18858.839908611964</v>
      </c>
      <c r="C22" s="60">
        <v>1200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0"/>
  <sheetViews>
    <sheetView zoomScale="150" zoomScaleNormal="150" workbookViewId="0">
      <selection activeCell="D7" sqref="D7"/>
    </sheetView>
  </sheetViews>
  <sheetFormatPr baseColWidth="10" defaultRowHeight="12.75" x14ac:dyDescent="0.2"/>
  <sheetData>
    <row r="1" spans="1:3" x14ac:dyDescent="0.2">
      <c r="A1">
        <v>35</v>
      </c>
      <c r="B1" s="82" t="s">
        <v>138</v>
      </c>
      <c r="C1" s="82">
        <f>SUM(A:A)</f>
        <v>27600</v>
      </c>
    </row>
    <row r="2" spans="1:3" x14ac:dyDescent="0.2">
      <c r="A2" s="83">
        <f>A1+2</f>
        <v>37</v>
      </c>
    </row>
    <row r="3" spans="1:3" x14ac:dyDescent="0.2">
      <c r="A3">
        <f t="shared" ref="A3:A66" si="0">A2+2</f>
        <v>39</v>
      </c>
    </row>
    <row r="4" spans="1:3" x14ac:dyDescent="0.2">
      <c r="A4">
        <f t="shared" si="0"/>
        <v>41</v>
      </c>
    </row>
    <row r="5" spans="1:3" x14ac:dyDescent="0.2">
      <c r="A5">
        <f t="shared" si="0"/>
        <v>43</v>
      </c>
    </row>
    <row r="6" spans="1:3" x14ac:dyDescent="0.2">
      <c r="A6">
        <f t="shared" si="0"/>
        <v>45</v>
      </c>
    </row>
    <row r="7" spans="1:3" x14ac:dyDescent="0.2">
      <c r="A7">
        <f t="shared" si="0"/>
        <v>47</v>
      </c>
    </row>
    <row r="8" spans="1:3" x14ac:dyDescent="0.2">
      <c r="A8">
        <f t="shared" si="0"/>
        <v>49</v>
      </c>
    </row>
    <row r="9" spans="1:3" x14ac:dyDescent="0.2">
      <c r="A9">
        <f t="shared" si="0"/>
        <v>51</v>
      </c>
    </row>
    <row r="10" spans="1:3" x14ac:dyDescent="0.2">
      <c r="A10">
        <f t="shared" si="0"/>
        <v>53</v>
      </c>
    </row>
    <row r="11" spans="1:3" x14ac:dyDescent="0.2">
      <c r="A11">
        <f t="shared" si="0"/>
        <v>55</v>
      </c>
    </row>
    <row r="12" spans="1:3" x14ac:dyDescent="0.2">
      <c r="A12">
        <f t="shared" si="0"/>
        <v>57</v>
      </c>
    </row>
    <row r="13" spans="1:3" x14ac:dyDescent="0.2">
      <c r="A13">
        <f t="shared" si="0"/>
        <v>59</v>
      </c>
    </row>
    <row r="14" spans="1:3" x14ac:dyDescent="0.2">
      <c r="A14">
        <f t="shared" si="0"/>
        <v>61</v>
      </c>
    </row>
    <row r="15" spans="1:3" x14ac:dyDescent="0.2">
      <c r="A15">
        <f t="shared" si="0"/>
        <v>63</v>
      </c>
    </row>
    <row r="16" spans="1:3" x14ac:dyDescent="0.2">
      <c r="A16">
        <f t="shared" si="0"/>
        <v>65</v>
      </c>
    </row>
    <row r="17" spans="1:1" x14ac:dyDescent="0.2">
      <c r="A17">
        <f t="shared" si="0"/>
        <v>67</v>
      </c>
    </row>
    <row r="18" spans="1:1" x14ac:dyDescent="0.2">
      <c r="A18">
        <f t="shared" si="0"/>
        <v>69</v>
      </c>
    </row>
    <row r="19" spans="1:1" x14ac:dyDescent="0.2">
      <c r="A19">
        <f t="shared" si="0"/>
        <v>71</v>
      </c>
    </row>
    <row r="20" spans="1:1" x14ac:dyDescent="0.2">
      <c r="A20">
        <f t="shared" si="0"/>
        <v>73</v>
      </c>
    </row>
    <row r="21" spans="1:1" x14ac:dyDescent="0.2">
      <c r="A21">
        <f t="shared" si="0"/>
        <v>75</v>
      </c>
    </row>
    <row r="22" spans="1:1" x14ac:dyDescent="0.2">
      <c r="A22">
        <f t="shared" si="0"/>
        <v>77</v>
      </c>
    </row>
    <row r="23" spans="1:1" x14ac:dyDescent="0.2">
      <c r="A23">
        <f t="shared" si="0"/>
        <v>79</v>
      </c>
    </row>
    <row r="24" spans="1:1" x14ac:dyDescent="0.2">
      <c r="A24">
        <f t="shared" si="0"/>
        <v>81</v>
      </c>
    </row>
    <row r="25" spans="1:1" x14ac:dyDescent="0.2">
      <c r="A25">
        <f t="shared" si="0"/>
        <v>83</v>
      </c>
    </row>
    <row r="26" spans="1:1" x14ac:dyDescent="0.2">
      <c r="A26">
        <f t="shared" si="0"/>
        <v>85</v>
      </c>
    </row>
    <row r="27" spans="1:1" x14ac:dyDescent="0.2">
      <c r="A27">
        <f t="shared" si="0"/>
        <v>87</v>
      </c>
    </row>
    <row r="28" spans="1:1" x14ac:dyDescent="0.2">
      <c r="A28">
        <f t="shared" si="0"/>
        <v>89</v>
      </c>
    </row>
    <row r="29" spans="1:1" x14ac:dyDescent="0.2">
      <c r="A29">
        <f t="shared" si="0"/>
        <v>91</v>
      </c>
    </row>
    <row r="30" spans="1:1" x14ac:dyDescent="0.2">
      <c r="A30">
        <f t="shared" si="0"/>
        <v>93</v>
      </c>
    </row>
    <row r="31" spans="1:1" x14ac:dyDescent="0.2">
      <c r="A31">
        <f t="shared" si="0"/>
        <v>95</v>
      </c>
    </row>
    <row r="32" spans="1:1" x14ac:dyDescent="0.2">
      <c r="A32">
        <f t="shared" si="0"/>
        <v>97</v>
      </c>
    </row>
    <row r="33" spans="1:1" x14ac:dyDescent="0.2">
      <c r="A33">
        <f t="shared" si="0"/>
        <v>99</v>
      </c>
    </row>
    <row r="34" spans="1:1" x14ac:dyDescent="0.2">
      <c r="A34">
        <f t="shared" si="0"/>
        <v>101</v>
      </c>
    </row>
    <row r="35" spans="1:1" x14ac:dyDescent="0.2">
      <c r="A35">
        <f t="shared" si="0"/>
        <v>103</v>
      </c>
    </row>
    <row r="36" spans="1:1" x14ac:dyDescent="0.2">
      <c r="A36">
        <f t="shared" si="0"/>
        <v>105</v>
      </c>
    </row>
    <row r="37" spans="1:1" x14ac:dyDescent="0.2">
      <c r="A37">
        <f t="shared" si="0"/>
        <v>107</v>
      </c>
    </row>
    <row r="38" spans="1:1" x14ac:dyDescent="0.2">
      <c r="A38">
        <f t="shared" si="0"/>
        <v>109</v>
      </c>
    </row>
    <row r="39" spans="1:1" x14ac:dyDescent="0.2">
      <c r="A39">
        <f t="shared" si="0"/>
        <v>111</v>
      </c>
    </row>
    <row r="40" spans="1:1" x14ac:dyDescent="0.2">
      <c r="A40">
        <f t="shared" si="0"/>
        <v>113</v>
      </c>
    </row>
    <row r="41" spans="1:1" x14ac:dyDescent="0.2">
      <c r="A41">
        <f t="shared" si="0"/>
        <v>115</v>
      </c>
    </row>
    <row r="42" spans="1:1" x14ac:dyDescent="0.2">
      <c r="A42">
        <f t="shared" si="0"/>
        <v>117</v>
      </c>
    </row>
    <row r="43" spans="1:1" x14ac:dyDescent="0.2">
      <c r="A43">
        <f t="shared" si="0"/>
        <v>119</v>
      </c>
    </row>
    <row r="44" spans="1:1" x14ac:dyDescent="0.2">
      <c r="A44">
        <f t="shared" si="0"/>
        <v>121</v>
      </c>
    </row>
    <row r="45" spans="1:1" x14ac:dyDescent="0.2">
      <c r="A45">
        <f t="shared" si="0"/>
        <v>123</v>
      </c>
    </row>
    <row r="46" spans="1:1" x14ac:dyDescent="0.2">
      <c r="A46">
        <f t="shared" si="0"/>
        <v>125</v>
      </c>
    </row>
    <row r="47" spans="1:1" x14ac:dyDescent="0.2">
      <c r="A47">
        <f t="shared" si="0"/>
        <v>127</v>
      </c>
    </row>
    <row r="48" spans="1:1" x14ac:dyDescent="0.2">
      <c r="A48">
        <f t="shared" si="0"/>
        <v>129</v>
      </c>
    </row>
    <row r="49" spans="1:1" x14ac:dyDescent="0.2">
      <c r="A49">
        <f t="shared" si="0"/>
        <v>131</v>
      </c>
    </row>
    <row r="50" spans="1:1" x14ac:dyDescent="0.2">
      <c r="A50">
        <f t="shared" si="0"/>
        <v>133</v>
      </c>
    </row>
    <row r="51" spans="1:1" x14ac:dyDescent="0.2">
      <c r="A51">
        <f t="shared" si="0"/>
        <v>135</v>
      </c>
    </row>
    <row r="52" spans="1:1" x14ac:dyDescent="0.2">
      <c r="A52">
        <f t="shared" si="0"/>
        <v>137</v>
      </c>
    </row>
    <row r="53" spans="1:1" x14ac:dyDescent="0.2">
      <c r="A53">
        <f t="shared" si="0"/>
        <v>139</v>
      </c>
    </row>
    <row r="54" spans="1:1" x14ac:dyDescent="0.2">
      <c r="A54">
        <f t="shared" si="0"/>
        <v>141</v>
      </c>
    </row>
    <row r="55" spans="1:1" x14ac:dyDescent="0.2">
      <c r="A55">
        <f t="shared" si="0"/>
        <v>143</v>
      </c>
    </row>
    <row r="56" spans="1:1" x14ac:dyDescent="0.2">
      <c r="A56">
        <f t="shared" si="0"/>
        <v>145</v>
      </c>
    </row>
    <row r="57" spans="1:1" x14ac:dyDescent="0.2">
      <c r="A57">
        <f t="shared" si="0"/>
        <v>147</v>
      </c>
    </row>
    <row r="58" spans="1:1" x14ac:dyDescent="0.2">
      <c r="A58">
        <f t="shared" si="0"/>
        <v>149</v>
      </c>
    </row>
    <row r="59" spans="1:1" x14ac:dyDescent="0.2">
      <c r="A59">
        <f t="shared" si="0"/>
        <v>151</v>
      </c>
    </row>
    <row r="60" spans="1:1" x14ac:dyDescent="0.2">
      <c r="A60">
        <f t="shared" si="0"/>
        <v>153</v>
      </c>
    </row>
    <row r="61" spans="1:1" x14ac:dyDescent="0.2">
      <c r="A61">
        <f t="shared" si="0"/>
        <v>155</v>
      </c>
    </row>
    <row r="62" spans="1:1" x14ac:dyDescent="0.2">
      <c r="A62">
        <f t="shared" si="0"/>
        <v>157</v>
      </c>
    </row>
    <row r="63" spans="1:1" x14ac:dyDescent="0.2">
      <c r="A63">
        <f t="shared" si="0"/>
        <v>159</v>
      </c>
    </row>
    <row r="64" spans="1:1" x14ac:dyDescent="0.2">
      <c r="A64">
        <f t="shared" si="0"/>
        <v>161</v>
      </c>
    </row>
    <row r="65" spans="1:1" x14ac:dyDescent="0.2">
      <c r="A65">
        <f t="shared" si="0"/>
        <v>163</v>
      </c>
    </row>
    <row r="66" spans="1:1" x14ac:dyDescent="0.2">
      <c r="A66">
        <f t="shared" si="0"/>
        <v>165</v>
      </c>
    </row>
    <row r="67" spans="1:1" x14ac:dyDescent="0.2">
      <c r="A67">
        <f t="shared" ref="A67:A130" si="1">A66+2</f>
        <v>167</v>
      </c>
    </row>
    <row r="68" spans="1:1" x14ac:dyDescent="0.2">
      <c r="A68">
        <f t="shared" si="1"/>
        <v>169</v>
      </c>
    </row>
    <row r="69" spans="1:1" x14ac:dyDescent="0.2">
      <c r="A69">
        <f t="shared" si="1"/>
        <v>171</v>
      </c>
    </row>
    <row r="70" spans="1:1" x14ac:dyDescent="0.2">
      <c r="A70">
        <f t="shared" si="1"/>
        <v>173</v>
      </c>
    </row>
    <row r="71" spans="1:1" x14ac:dyDescent="0.2">
      <c r="A71">
        <f t="shared" si="1"/>
        <v>175</v>
      </c>
    </row>
    <row r="72" spans="1:1" x14ac:dyDescent="0.2">
      <c r="A72">
        <f t="shared" si="1"/>
        <v>177</v>
      </c>
    </row>
    <row r="73" spans="1:1" x14ac:dyDescent="0.2">
      <c r="A73">
        <f t="shared" si="1"/>
        <v>179</v>
      </c>
    </row>
    <row r="74" spans="1:1" x14ac:dyDescent="0.2">
      <c r="A74">
        <f t="shared" si="1"/>
        <v>181</v>
      </c>
    </row>
    <row r="75" spans="1:1" x14ac:dyDescent="0.2">
      <c r="A75">
        <f t="shared" si="1"/>
        <v>183</v>
      </c>
    </row>
    <row r="76" spans="1:1" x14ac:dyDescent="0.2">
      <c r="A76">
        <f t="shared" si="1"/>
        <v>185</v>
      </c>
    </row>
    <row r="77" spans="1:1" x14ac:dyDescent="0.2">
      <c r="A77">
        <f t="shared" si="1"/>
        <v>187</v>
      </c>
    </row>
    <row r="78" spans="1:1" x14ac:dyDescent="0.2">
      <c r="A78">
        <f t="shared" si="1"/>
        <v>189</v>
      </c>
    </row>
    <row r="79" spans="1:1" x14ac:dyDescent="0.2">
      <c r="A79">
        <f t="shared" si="1"/>
        <v>191</v>
      </c>
    </row>
    <row r="80" spans="1:1" x14ac:dyDescent="0.2">
      <c r="A80">
        <f t="shared" si="1"/>
        <v>193</v>
      </c>
    </row>
    <row r="81" spans="1:1" x14ac:dyDescent="0.2">
      <c r="A81">
        <f t="shared" si="1"/>
        <v>195</v>
      </c>
    </row>
    <row r="82" spans="1:1" x14ac:dyDescent="0.2">
      <c r="A82">
        <f t="shared" si="1"/>
        <v>197</v>
      </c>
    </row>
    <row r="83" spans="1:1" x14ac:dyDescent="0.2">
      <c r="A83">
        <f t="shared" si="1"/>
        <v>199</v>
      </c>
    </row>
    <row r="84" spans="1:1" x14ac:dyDescent="0.2">
      <c r="A84">
        <f t="shared" si="1"/>
        <v>201</v>
      </c>
    </row>
    <row r="85" spans="1:1" x14ac:dyDescent="0.2">
      <c r="A85">
        <f t="shared" si="1"/>
        <v>203</v>
      </c>
    </row>
    <row r="86" spans="1:1" x14ac:dyDescent="0.2">
      <c r="A86">
        <f t="shared" si="1"/>
        <v>205</v>
      </c>
    </row>
    <row r="87" spans="1:1" x14ac:dyDescent="0.2">
      <c r="A87">
        <f t="shared" si="1"/>
        <v>207</v>
      </c>
    </row>
    <row r="88" spans="1:1" x14ac:dyDescent="0.2">
      <c r="A88">
        <f t="shared" si="1"/>
        <v>209</v>
      </c>
    </row>
    <row r="89" spans="1:1" x14ac:dyDescent="0.2">
      <c r="A89">
        <f t="shared" si="1"/>
        <v>211</v>
      </c>
    </row>
    <row r="90" spans="1:1" x14ac:dyDescent="0.2">
      <c r="A90">
        <f t="shared" si="1"/>
        <v>213</v>
      </c>
    </row>
    <row r="91" spans="1:1" x14ac:dyDescent="0.2">
      <c r="A91">
        <f t="shared" si="1"/>
        <v>215</v>
      </c>
    </row>
    <row r="92" spans="1:1" x14ac:dyDescent="0.2">
      <c r="A92">
        <f t="shared" si="1"/>
        <v>217</v>
      </c>
    </row>
    <row r="93" spans="1:1" x14ac:dyDescent="0.2">
      <c r="A93">
        <f t="shared" si="1"/>
        <v>219</v>
      </c>
    </row>
    <row r="94" spans="1:1" x14ac:dyDescent="0.2">
      <c r="A94">
        <f t="shared" si="1"/>
        <v>221</v>
      </c>
    </row>
    <row r="95" spans="1:1" x14ac:dyDescent="0.2">
      <c r="A95">
        <f t="shared" si="1"/>
        <v>223</v>
      </c>
    </row>
    <row r="96" spans="1:1" x14ac:dyDescent="0.2">
      <c r="A96">
        <f t="shared" si="1"/>
        <v>225</v>
      </c>
    </row>
    <row r="97" spans="1:1" x14ac:dyDescent="0.2">
      <c r="A97">
        <f t="shared" si="1"/>
        <v>227</v>
      </c>
    </row>
    <row r="98" spans="1:1" x14ac:dyDescent="0.2">
      <c r="A98">
        <f t="shared" si="1"/>
        <v>229</v>
      </c>
    </row>
    <row r="99" spans="1:1" x14ac:dyDescent="0.2">
      <c r="A99">
        <f t="shared" si="1"/>
        <v>231</v>
      </c>
    </row>
    <row r="100" spans="1:1" x14ac:dyDescent="0.2">
      <c r="A100">
        <f t="shared" si="1"/>
        <v>233</v>
      </c>
    </row>
    <row r="101" spans="1:1" x14ac:dyDescent="0.2">
      <c r="A101">
        <f t="shared" si="1"/>
        <v>235</v>
      </c>
    </row>
    <row r="102" spans="1:1" x14ac:dyDescent="0.2">
      <c r="A102">
        <f t="shared" si="1"/>
        <v>237</v>
      </c>
    </row>
    <row r="103" spans="1:1" x14ac:dyDescent="0.2">
      <c r="A103">
        <f t="shared" si="1"/>
        <v>239</v>
      </c>
    </row>
    <row r="104" spans="1:1" x14ac:dyDescent="0.2">
      <c r="A104">
        <f t="shared" si="1"/>
        <v>241</v>
      </c>
    </row>
    <row r="105" spans="1:1" x14ac:dyDescent="0.2">
      <c r="A105">
        <f t="shared" si="1"/>
        <v>243</v>
      </c>
    </row>
    <row r="106" spans="1:1" x14ac:dyDescent="0.2">
      <c r="A106">
        <f t="shared" si="1"/>
        <v>245</v>
      </c>
    </row>
    <row r="107" spans="1:1" x14ac:dyDescent="0.2">
      <c r="A107">
        <f t="shared" si="1"/>
        <v>247</v>
      </c>
    </row>
    <row r="108" spans="1:1" x14ac:dyDescent="0.2">
      <c r="A108">
        <f t="shared" si="1"/>
        <v>249</v>
      </c>
    </row>
    <row r="109" spans="1:1" x14ac:dyDescent="0.2">
      <c r="A109">
        <f t="shared" si="1"/>
        <v>251</v>
      </c>
    </row>
    <row r="110" spans="1:1" x14ac:dyDescent="0.2">
      <c r="A110">
        <f t="shared" si="1"/>
        <v>253</v>
      </c>
    </row>
    <row r="111" spans="1:1" x14ac:dyDescent="0.2">
      <c r="A111">
        <f t="shared" si="1"/>
        <v>255</v>
      </c>
    </row>
    <row r="112" spans="1:1" x14ac:dyDescent="0.2">
      <c r="A112">
        <f t="shared" si="1"/>
        <v>257</v>
      </c>
    </row>
    <row r="113" spans="1:1" x14ac:dyDescent="0.2">
      <c r="A113">
        <f t="shared" si="1"/>
        <v>259</v>
      </c>
    </row>
    <row r="114" spans="1:1" x14ac:dyDescent="0.2">
      <c r="A114">
        <f t="shared" si="1"/>
        <v>261</v>
      </c>
    </row>
    <row r="115" spans="1:1" x14ac:dyDescent="0.2">
      <c r="A115">
        <f t="shared" si="1"/>
        <v>263</v>
      </c>
    </row>
    <row r="116" spans="1:1" x14ac:dyDescent="0.2">
      <c r="A116">
        <f t="shared" si="1"/>
        <v>265</v>
      </c>
    </row>
    <row r="117" spans="1:1" x14ac:dyDescent="0.2">
      <c r="A117">
        <f t="shared" si="1"/>
        <v>267</v>
      </c>
    </row>
    <row r="118" spans="1:1" x14ac:dyDescent="0.2">
      <c r="A118">
        <f t="shared" si="1"/>
        <v>269</v>
      </c>
    </row>
    <row r="119" spans="1:1" x14ac:dyDescent="0.2">
      <c r="A119">
        <f t="shared" si="1"/>
        <v>271</v>
      </c>
    </row>
    <row r="120" spans="1:1" x14ac:dyDescent="0.2">
      <c r="A120">
        <f t="shared" si="1"/>
        <v>273</v>
      </c>
    </row>
    <row r="121" spans="1:1" x14ac:dyDescent="0.2">
      <c r="A121">
        <f t="shared" si="1"/>
        <v>275</v>
      </c>
    </row>
    <row r="122" spans="1:1" x14ac:dyDescent="0.2">
      <c r="A122">
        <f t="shared" si="1"/>
        <v>277</v>
      </c>
    </row>
    <row r="123" spans="1:1" x14ac:dyDescent="0.2">
      <c r="A123">
        <f t="shared" si="1"/>
        <v>279</v>
      </c>
    </row>
    <row r="124" spans="1:1" x14ac:dyDescent="0.2">
      <c r="A124">
        <f t="shared" si="1"/>
        <v>281</v>
      </c>
    </row>
    <row r="125" spans="1:1" x14ac:dyDescent="0.2">
      <c r="A125">
        <f t="shared" si="1"/>
        <v>283</v>
      </c>
    </row>
    <row r="126" spans="1:1" x14ac:dyDescent="0.2">
      <c r="A126">
        <f t="shared" si="1"/>
        <v>285</v>
      </c>
    </row>
    <row r="127" spans="1:1" x14ac:dyDescent="0.2">
      <c r="A127">
        <f t="shared" si="1"/>
        <v>287</v>
      </c>
    </row>
    <row r="128" spans="1:1" x14ac:dyDescent="0.2">
      <c r="A128">
        <f t="shared" si="1"/>
        <v>289</v>
      </c>
    </row>
    <row r="129" spans="1:1" x14ac:dyDescent="0.2">
      <c r="A129">
        <f t="shared" si="1"/>
        <v>291</v>
      </c>
    </row>
    <row r="130" spans="1:1" x14ac:dyDescent="0.2">
      <c r="A130">
        <f t="shared" si="1"/>
        <v>293</v>
      </c>
    </row>
    <row r="131" spans="1:1" x14ac:dyDescent="0.2">
      <c r="A131">
        <f t="shared" ref="A131:A150" si="2">A130+2</f>
        <v>295</v>
      </c>
    </row>
    <row r="132" spans="1:1" x14ac:dyDescent="0.2">
      <c r="A132">
        <f t="shared" si="2"/>
        <v>297</v>
      </c>
    </row>
    <row r="133" spans="1:1" x14ac:dyDescent="0.2">
      <c r="A133">
        <f t="shared" si="2"/>
        <v>299</v>
      </c>
    </row>
    <row r="134" spans="1:1" x14ac:dyDescent="0.2">
      <c r="A134">
        <f t="shared" si="2"/>
        <v>301</v>
      </c>
    </row>
    <row r="135" spans="1:1" x14ac:dyDescent="0.2">
      <c r="A135">
        <f t="shared" si="2"/>
        <v>303</v>
      </c>
    </row>
    <row r="136" spans="1:1" x14ac:dyDescent="0.2">
      <c r="A136">
        <f t="shared" si="2"/>
        <v>305</v>
      </c>
    </row>
    <row r="137" spans="1:1" x14ac:dyDescent="0.2">
      <c r="A137">
        <f t="shared" si="2"/>
        <v>307</v>
      </c>
    </row>
    <row r="138" spans="1:1" x14ac:dyDescent="0.2">
      <c r="A138">
        <f t="shared" si="2"/>
        <v>309</v>
      </c>
    </row>
    <row r="139" spans="1:1" x14ac:dyDescent="0.2">
      <c r="A139">
        <f t="shared" si="2"/>
        <v>311</v>
      </c>
    </row>
    <row r="140" spans="1:1" x14ac:dyDescent="0.2">
      <c r="A140">
        <f t="shared" si="2"/>
        <v>313</v>
      </c>
    </row>
    <row r="141" spans="1:1" x14ac:dyDescent="0.2">
      <c r="A141">
        <f t="shared" si="2"/>
        <v>315</v>
      </c>
    </row>
    <row r="142" spans="1:1" x14ac:dyDescent="0.2">
      <c r="A142">
        <f t="shared" si="2"/>
        <v>317</v>
      </c>
    </row>
    <row r="143" spans="1:1" x14ac:dyDescent="0.2">
      <c r="A143">
        <f t="shared" si="2"/>
        <v>319</v>
      </c>
    </row>
    <row r="144" spans="1:1" x14ac:dyDescent="0.2">
      <c r="A144">
        <f t="shared" si="2"/>
        <v>321</v>
      </c>
    </row>
    <row r="145" spans="1:1" x14ac:dyDescent="0.2">
      <c r="A145">
        <f t="shared" si="2"/>
        <v>323</v>
      </c>
    </row>
    <row r="146" spans="1:1" x14ac:dyDescent="0.2">
      <c r="A146">
        <f t="shared" si="2"/>
        <v>325</v>
      </c>
    </row>
    <row r="147" spans="1:1" x14ac:dyDescent="0.2">
      <c r="A147">
        <f t="shared" si="2"/>
        <v>327</v>
      </c>
    </row>
    <row r="148" spans="1:1" x14ac:dyDescent="0.2">
      <c r="A148">
        <f t="shared" si="2"/>
        <v>329</v>
      </c>
    </row>
    <row r="149" spans="1:1" x14ac:dyDescent="0.2">
      <c r="A149">
        <f t="shared" si="2"/>
        <v>331</v>
      </c>
    </row>
    <row r="150" spans="1:1" x14ac:dyDescent="0.2">
      <c r="A150">
        <f t="shared" si="2"/>
        <v>333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3"/>
  <sheetViews>
    <sheetView zoomScale="170" zoomScaleNormal="170" workbookViewId="0">
      <selection activeCell="H34" sqref="H34"/>
    </sheetView>
  </sheetViews>
  <sheetFormatPr baseColWidth="10" defaultRowHeight="12.75" x14ac:dyDescent="0.2"/>
  <cols>
    <col min="3" max="3" width="14.7109375" customWidth="1"/>
    <col min="4" max="4" width="17.28515625" customWidth="1"/>
    <col min="5" max="5" width="16.85546875" customWidth="1"/>
    <col min="6" max="6" width="17.28515625" customWidth="1"/>
  </cols>
  <sheetData>
    <row r="1" spans="2:9" x14ac:dyDescent="0.2">
      <c r="H1" s="86" t="s">
        <v>140</v>
      </c>
      <c r="I1" s="86" t="s">
        <v>141</v>
      </c>
    </row>
    <row r="2" spans="2:9" x14ac:dyDescent="0.2">
      <c r="B2" s="8" t="s">
        <v>0</v>
      </c>
      <c r="C2" s="8" t="s">
        <v>3</v>
      </c>
      <c r="D2" s="8" t="s">
        <v>2</v>
      </c>
      <c r="E2" s="8" t="s">
        <v>1</v>
      </c>
      <c r="F2" s="8" t="s">
        <v>4</v>
      </c>
    </row>
    <row r="3" spans="2:9" x14ac:dyDescent="0.2">
      <c r="B3" s="2">
        <v>1</v>
      </c>
      <c r="C3" s="87">
        <f>B3^2</f>
        <v>1</v>
      </c>
      <c r="D3" s="87">
        <f>POWER(B3,3)</f>
        <v>1</v>
      </c>
      <c r="E3" s="88">
        <f>SQRT(B3)</f>
        <v>1</v>
      </c>
      <c r="F3" s="88">
        <f>POWER(B3,1/3)</f>
        <v>1</v>
      </c>
      <c r="H3" s="42" t="s">
        <v>139</v>
      </c>
    </row>
    <row r="4" spans="2:9" x14ac:dyDescent="0.2">
      <c r="B4" s="3">
        <v>2</v>
      </c>
      <c r="C4" s="70">
        <f t="shared" ref="C4:C22" si="0">B4^2</f>
        <v>4</v>
      </c>
      <c r="D4" s="70">
        <f t="shared" ref="D4:D22" si="1">POWER(B4,3)</f>
        <v>8</v>
      </c>
      <c r="E4" s="68">
        <f t="shared" ref="E4:E22" si="2">SQRT(B4)</f>
        <v>1.4142135623730951</v>
      </c>
      <c r="F4" s="68">
        <f t="shared" ref="F4:F22" si="3">POWER(B4,1/3)</f>
        <v>1.2599210498948732</v>
      </c>
      <c r="H4" s="42">
        <f>POWER(3,2)</f>
        <v>9</v>
      </c>
    </row>
    <row r="5" spans="2:9" x14ac:dyDescent="0.2">
      <c r="B5" s="3">
        <v>3</v>
      </c>
      <c r="C5" s="70">
        <f t="shared" si="0"/>
        <v>9</v>
      </c>
      <c r="D5" s="70">
        <f t="shared" si="1"/>
        <v>27</v>
      </c>
      <c r="E5" s="68">
        <f t="shared" si="2"/>
        <v>1.7320508075688772</v>
      </c>
      <c r="F5" s="68">
        <f t="shared" si="3"/>
        <v>1.4422495703074083</v>
      </c>
    </row>
    <row r="6" spans="2:9" x14ac:dyDescent="0.2">
      <c r="B6" s="3">
        <v>4</v>
      </c>
      <c r="C6" s="70">
        <f t="shared" si="0"/>
        <v>16</v>
      </c>
      <c r="D6" s="70">
        <f t="shared" si="1"/>
        <v>64</v>
      </c>
      <c r="E6" s="68">
        <f t="shared" si="2"/>
        <v>2</v>
      </c>
      <c r="F6" s="68">
        <f t="shared" si="3"/>
        <v>1.5874010519681994</v>
      </c>
      <c r="H6" s="86" t="s">
        <v>142</v>
      </c>
    </row>
    <row r="7" spans="2:9" x14ac:dyDescent="0.2">
      <c r="B7" s="3">
        <v>5</v>
      </c>
      <c r="C7" s="70">
        <f t="shared" si="0"/>
        <v>25</v>
      </c>
      <c r="D7" s="70">
        <f t="shared" si="1"/>
        <v>125</v>
      </c>
      <c r="E7" s="68">
        <f t="shared" si="2"/>
        <v>2.2360679774997898</v>
      </c>
      <c r="F7" s="68">
        <f t="shared" si="3"/>
        <v>1.7099759466766968</v>
      </c>
      <c r="H7" s="80" t="s">
        <v>143</v>
      </c>
    </row>
    <row r="8" spans="2:9" x14ac:dyDescent="0.2">
      <c r="B8" s="3">
        <v>6</v>
      </c>
      <c r="C8" s="70">
        <f t="shared" si="0"/>
        <v>36</v>
      </c>
      <c r="D8" s="70">
        <f t="shared" si="1"/>
        <v>216</v>
      </c>
      <c r="E8" s="68">
        <f t="shared" si="2"/>
        <v>2.4494897427831779</v>
      </c>
      <c r="F8" s="68">
        <f t="shared" si="3"/>
        <v>1.8171205928321397</v>
      </c>
      <c r="H8" s="86" t="s">
        <v>144</v>
      </c>
    </row>
    <row r="9" spans="2:9" x14ac:dyDescent="0.2">
      <c r="B9" s="3">
        <v>7</v>
      </c>
      <c r="C9" s="70">
        <f t="shared" si="0"/>
        <v>49</v>
      </c>
      <c r="D9" s="70">
        <f t="shared" si="1"/>
        <v>343</v>
      </c>
      <c r="E9" s="68">
        <f t="shared" si="2"/>
        <v>2.6457513110645907</v>
      </c>
      <c r="F9" s="68">
        <f t="shared" si="3"/>
        <v>1.9129311827723889</v>
      </c>
    </row>
    <row r="10" spans="2:9" x14ac:dyDescent="0.2">
      <c r="B10" s="3">
        <v>8</v>
      </c>
      <c r="C10" s="70">
        <f t="shared" si="0"/>
        <v>64</v>
      </c>
      <c r="D10" s="70">
        <f t="shared" si="1"/>
        <v>512</v>
      </c>
      <c r="E10" s="68">
        <f t="shared" si="2"/>
        <v>2.8284271247461903</v>
      </c>
      <c r="F10" s="68">
        <f t="shared" si="3"/>
        <v>1.9999999999999998</v>
      </c>
    </row>
    <row r="11" spans="2:9" x14ac:dyDescent="0.2">
      <c r="B11" s="3">
        <v>9</v>
      </c>
      <c r="C11" s="70">
        <f t="shared" si="0"/>
        <v>81</v>
      </c>
      <c r="D11" s="70">
        <f t="shared" si="1"/>
        <v>729</v>
      </c>
      <c r="E11" s="68">
        <f t="shared" si="2"/>
        <v>3</v>
      </c>
      <c r="F11" s="68">
        <f t="shared" si="3"/>
        <v>2.0800838230519041</v>
      </c>
    </row>
    <row r="12" spans="2:9" x14ac:dyDescent="0.2">
      <c r="B12" s="3">
        <v>10</v>
      </c>
      <c r="C12" s="70">
        <f t="shared" si="0"/>
        <v>100</v>
      </c>
      <c r="D12" s="70">
        <f t="shared" si="1"/>
        <v>1000</v>
      </c>
      <c r="E12" s="68">
        <f t="shared" si="2"/>
        <v>3.1622776601683795</v>
      </c>
      <c r="F12" s="68">
        <f t="shared" si="3"/>
        <v>2.1544346900318838</v>
      </c>
    </row>
    <row r="13" spans="2:9" x14ac:dyDescent="0.2">
      <c r="B13" s="3">
        <v>11</v>
      </c>
      <c r="C13" s="70">
        <f t="shared" si="0"/>
        <v>121</v>
      </c>
      <c r="D13" s="70">
        <f t="shared" si="1"/>
        <v>1331</v>
      </c>
      <c r="E13" s="68">
        <f t="shared" si="2"/>
        <v>3.3166247903553998</v>
      </c>
      <c r="F13" s="68">
        <f t="shared" si="3"/>
        <v>2.2239800905693157</v>
      </c>
    </row>
    <row r="14" spans="2:9" x14ac:dyDescent="0.2">
      <c r="B14" s="3">
        <v>12</v>
      </c>
      <c r="C14" s="70">
        <f t="shared" si="0"/>
        <v>144</v>
      </c>
      <c r="D14" s="70">
        <f t="shared" si="1"/>
        <v>1728</v>
      </c>
      <c r="E14" s="68">
        <f t="shared" si="2"/>
        <v>3.4641016151377544</v>
      </c>
      <c r="F14" s="68">
        <f t="shared" si="3"/>
        <v>2.2894284851066637</v>
      </c>
    </row>
    <row r="15" spans="2:9" x14ac:dyDescent="0.2">
      <c r="B15" s="3">
        <v>13</v>
      </c>
      <c r="C15" s="70">
        <f t="shared" si="0"/>
        <v>169</v>
      </c>
      <c r="D15" s="70">
        <f t="shared" si="1"/>
        <v>2197</v>
      </c>
      <c r="E15" s="68">
        <f t="shared" si="2"/>
        <v>3.6055512754639891</v>
      </c>
      <c r="F15" s="68">
        <f t="shared" si="3"/>
        <v>2.3513346877207573</v>
      </c>
    </row>
    <row r="16" spans="2:9" x14ac:dyDescent="0.2">
      <c r="B16" s="3">
        <v>14</v>
      </c>
      <c r="C16" s="70">
        <f t="shared" si="0"/>
        <v>196</v>
      </c>
      <c r="D16" s="70">
        <f t="shared" si="1"/>
        <v>2744</v>
      </c>
      <c r="E16" s="68">
        <f t="shared" si="2"/>
        <v>3.7416573867739413</v>
      </c>
      <c r="F16" s="68">
        <f t="shared" si="3"/>
        <v>2.4101422641752297</v>
      </c>
    </row>
    <row r="17" spans="2:6" x14ac:dyDescent="0.2">
      <c r="B17" s="3">
        <v>15</v>
      </c>
      <c r="C17" s="70">
        <f t="shared" si="0"/>
        <v>225</v>
      </c>
      <c r="D17" s="70">
        <f t="shared" si="1"/>
        <v>3375</v>
      </c>
      <c r="E17" s="68">
        <f t="shared" si="2"/>
        <v>3.872983346207417</v>
      </c>
      <c r="F17" s="68">
        <f t="shared" si="3"/>
        <v>2.4662120743304703</v>
      </c>
    </row>
    <row r="18" spans="2:6" x14ac:dyDescent="0.2">
      <c r="B18" s="3">
        <v>16</v>
      </c>
      <c r="C18" s="70">
        <f t="shared" si="0"/>
        <v>256</v>
      </c>
      <c r="D18" s="70">
        <f t="shared" si="1"/>
        <v>4096</v>
      </c>
      <c r="E18" s="68">
        <f t="shared" si="2"/>
        <v>4</v>
      </c>
      <c r="F18" s="68">
        <f t="shared" si="3"/>
        <v>2.5198420997897459</v>
      </c>
    </row>
    <row r="19" spans="2:6" x14ac:dyDescent="0.2">
      <c r="B19" s="3">
        <v>17</v>
      </c>
      <c r="C19" s="70">
        <f t="shared" si="0"/>
        <v>289</v>
      </c>
      <c r="D19" s="70">
        <f t="shared" si="1"/>
        <v>4913</v>
      </c>
      <c r="E19" s="68">
        <f t="shared" si="2"/>
        <v>4.1231056256176606</v>
      </c>
      <c r="F19" s="68">
        <f t="shared" si="3"/>
        <v>2.5712815906582351</v>
      </c>
    </row>
    <row r="20" spans="2:6" x14ac:dyDescent="0.2">
      <c r="B20" s="3">
        <v>18</v>
      </c>
      <c r="C20" s="70">
        <f t="shared" si="0"/>
        <v>324</v>
      </c>
      <c r="D20" s="70">
        <f t="shared" si="1"/>
        <v>5832</v>
      </c>
      <c r="E20" s="68">
        <f t="shared" si="2"/>
        <v>4.2426406871192848</v>
      </c>
      <c r="F20" s="68">
        <f t="shared" si="3"/>
        <v>2.6207413942088964</v>
      </c>
    </row>
    <row r="21" spans="2:6" x14ac:dyDescent="0.2">
      <c r="B21" s="3">
        <v>19</v>
      </c>
      <c r="C21" s="70">
        <f t="shared" si="0"/>
        <v>361</v>
      </c>
      <c r="D21" s="70">
        <f t="shared" si="1"/>
        <v>6859</v>
      </c>
      <c r="E21" s="68">
        <f t="shared" si="2"/>
        <v>4.358898943540674</v>
      </c>
      <c r="F21" s="68">
        <f t="shared" si="3"/>
        <v>2.6684016487219444</v>
      </c>
    </row>
    <row r="22" spans="2:6" x14ac:dyDescent="0.2">
      <c r="B22" s="4">
        <v>20</v>
      </c>
      <c r="C22" s="71">
        <f t="shared" si="0"/>
        <v>400</v>
      </c>
      <c r="D22" s="71">
        <f t="shared" si="1"/>
        <v>8000</v>
      </c>
      <c r="E22" s="69">
        <f t="shared" si="2"/>
        <v>4.4721359549995796</v>
      </c>
      <c r="F22" s="69">
        <f t="shared" si="3"/>
        <v>2.7144176165949063</v>
      </c>
    </row>
    <row r="23" spans="2:6" x14ac:dyDescent="0.2">
      <c r="C23" s="89" t="str">
        <f ca="1">_xlfn.FORMULATEXT(C3)</f>
        <v>=B3^2</v>
      </c>
      <c r="D23" s="89" t="str">
        <f t="shared" ref="D23:F23" ca="1" si="4">_xlfn.FORMULATEXT(D3)</f>
        <v>=POTENCIA(B3;3)</v>
      </c>
      <c r="E23" s="89" t="str">
        <f t="shared" ca="1" si="4"/>
        <v>=RAIZ(B3)</v>
      </c>
      <c r="F23" s="89" t="str">
        <f t="shared" ca="1" si="4"/>
        <v>=POTENCIA(B3;1/3)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3F2D-D22E-4D49-812D-4656BA11544B}">
  <dimension ref="A2:F6"/>
  <sheetViews>
    <sheetView zoomScale="180" zoomScaleNormal="180" workbookViewId="0">
      <selection activeCell="F10" sqref="F10"/>
    </sheetView>
  </sheetViews>
  <sheetFormatPr baseColWidth="10" defaultRowHeight="12.75" x14ac:dyDescent="0.2"/>
  <sheetData>
    <row r="2" spans="1:6" x14ac:dyDescent="0.2">
      <c r="A2" s="86" t="s">
        <v>145</v>
      </c>
      <c r="B2" s="90">
        <v>2.2360677913172826</v>
      </c>
      <c r="D2" s="86" t="s">
        <v>147</v>
      </c>
      <c r="E2" s="82">
        <f>SIN(B2*B3)+B2^2-B3</f>
        <v>4.9999991673665507</v>
      </c>
      <c r="F2" s="80" t="s">
        <v>149</v>
      </c>
    </row>
    <row r="3" spans="1:6" x14ac:dyDescent="0.2">
      <c r="A3" s="86" t="s">
        <v>146</v>
      </c>
      <c r="B3" s="90">
        <v>0</v>
      </c>
      <c r="E3" s="80" t="s">
        <v>148</v>
      </c>
    </row>
    <row r="5" spans="1:6" x14ac:dyDescent="0.2">
      <c r="B5" s="80" t="s">
        <v>150</v>
      </c>
    </row>
    <row r="6" spans="1:6" x14ac:dyDescent="0.2">
      <c r="B6" s="80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DFB6-C958-427D-85A6-579EAC915F3B}">
  <dimension ref="A2:F8"/>
  <sheetViews>
    <sheetView zoomScale="180" zoomScaleNormal="180" workbookViewId="0">
      <selection activeCell="E12" sqref="E12"/>
    </sheetView>
  </sheetViews>
  <sheetFormatPr baseColWidth="10" defaultRowHeight="12.75" x14ac:dyDescent="0.2"/>
  <sheetData>
    <row r="2" spans="1:6" x14ac:dyDescent="0.2">
      <c r="A2" s="86" t="s">
        <v>145</v>
      </c>
      <c r="B2" s="90">
        <v>2.6443961860738954</v>
      </c>
      <c r="D2" s="86" t="s">
        <v>147</v>
      </c>
      <c r="E2" s="82">
        <f>SIN(B2*B3)+B2^2-B3</f>
        <v>5.0000001832194876</v>
      </c>
      <c r="F2" s="80" t="s">
        <v>149</v>
      </c>
    </row>
    <row r="3" spans="1:6" x14ac:dyDescent="0.2">
      <c r="A3" s="86" t="s">
        <v>146</v>
      </c>
      <c r="B3" s="90">
        <v>2.6443961860738785</v>
      </c>
      <c r="E3" s="80" t="s">
        <v>148</v>
      </c>
    </row>
    <row r="5" spans="1:6" x14ac:dyDescent="0.2">
      <c r="B5" s="80" t="s">
        <v>150</v>
      </c>
    </row>
    <row r="6" spans="1:6" x14ac:dyDescent="0.2">
      <c r="B6" s="80" t="s">
        <v>151</v>
      </c>
    </row>
    <row r="8" spans="1:6" x14ac:dyDescent="0.2">
      <c r="B8" s="80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zoomScale="150" zoomScaleNormal="150" workbookViewId="0">
      <selection activeCell="J7" sqref="J7"/>
    </sheetView>
  </sheetViews>
  <sheetFormatPr baseColWidth="10" defaultRowHeight="12.75" x14ac:dyDescent="0.2"/>
  <cols>
    <col min="1" max="1" width="17" customWidth="1"/>
    <col min="5" max="5" width="5.5703125" customWidth="1"/>
  </cols>
  <sheetData>
    <row r="1" spans="1:6" ht="18" x14ac:dyDescent="0.25">
      <c r="A1" s="114" t="s">
        <v>5</v>
      </c>
      <c r="B1" s="114"/>
      <c r="C1" s="114"/>
      <c r="D1" s="114"/>
    </row>
    <row r="2" spans="1:6" ht="18" x14ac:dyDescent="0.25">
      <c r="A2" s="114" t="s">
        <v>108</v>
      </c>
      <c r="B2" s="114"/>
      <c r="C2" s="114"/>
      <c r="D2" s="114"/>
    </row>
    <row r="4" spans="1:6" x14ac:dyDescent="0.2">
      <c r="A4" s="1" t="s">
        <v>14</v>
      </c>
      <c r="B4" s="1" t="s">
        <v>9</v>
      </c>
      <c r="C4" s="1" t="s">
        <v>10</v>
      </c>
      <c r="D4" s="1" t="s">
        <v>11</v>
      </c>
      <c r="F4" s="10" t="s">
        <v>153</v>
      </c>
    </row>
    <row r="5" spans="1:6" x14ac:dyDescent="0.2">
      <c r="A5" t="s">
        <v>6</v>
      </c>
      <c r="B5" s="91">
        <v>220234</v>
      </c>
      <c r="C5" s="91">
        <v>1</v>
      </c>
      <c r="D5" s="12">
        <f>B5*C5</f>
        <v>220234</v>
      </c>
    </row>
    <row r="6" spans="1:6" x14ac:dyDescent="0.2">
      <c r="A6" t="s">
        <v>7</v>
      </c>
      <c r="B6" s="91">
        <v>110220</v>
      </c>
      <c r="C6" s="91">
        <v>2</v>
      </c>
      <c r="D6" s="12">
        <f t="shared" ref="D6:D7" si="0">B6*C6</f>
        <v>220440</v>
      </c>
    </row>
    <row r="7" spans="1:6" x14ac:dyDescent="0.2">
      <c r="A7" t="s">
        <v>8</v>
      </c>
      <c r="B7" s="91">
        <v>100835.73695339999</v>
      </c>
      <c r="C7" s="91">
        <v>5</v>
      </c>
      <c r="D7" s="12">
        <f t="shared" si="0"/>
        <v>504178.68476699991</v>
      </c>
    </row>
    <row r="8" spans="1:6" x14ac:dyDescent="0.2">
      <c r="A8" s="10" t="s">
        <v>12</v>
      </c>
      <c r="B8" s="9" t="s">
        <v>13</v>
      </c>
      <c r="D8" s="93">
        <f>SUM(D5:D7)</f>
        <v>944852.68476699991</v>
      </c>
    </row>
    <row r="10" spans="1:6" x14ac:dyDescent="0.2">
      <c r="A10" s="1" t="s">
        <v>15</v>
      </c>
      <c r="D10" s="1" t="s">
        <v>11</v>
      </c>
    </row>
    <row r="11" spans="1:6" x14ac:dyDescent="0.2">
      <c r="A11" t="s">
        <v>16</v>
      </c>
      <c r="D11" s="91">
        <v>55342</v>
      </c>
    </row>
    <row r="12" spans="1:6" x14ac:dyDescent="0.2">
      <c r="A12" t="s">
        <v>17</v>
      </c>
      <c r="D12" s="91">
        <v>43290</v>
      </c>
    </row>
    <row r="13" spans="1:6" x14ac:dyDescent="0.2">
      <c r="A13" t="s">
        <v>18</v>
      </c>
      <c r="D13" s="91">
        <v>96220</v>
      </c>
    </row>
    <row r="14" spans="1:6" x14ac:dyDescent="0.2">
      <c r="A14" s="10" t="s">
        <v>19</v>
      </c>
      <c r="B14" s="9" t="s">
        <v>13</v>
      </c>
      <c r="D14" s="93">
        <f>SUM(D11:D13)</f>
        <v>194852</v>
      </c>
    </row>
    <row r="16" spans="1:6" x14ac:dyDescent="0.2">
      <c r="A16" s="10" t="s">
        <v>20</v>
      </c>
      <c r="B16" s="9" t="s">
        <v>13</v>
      </c>
      <c r="D16" s="12">
        <f>D8-D14</f>
        <v>750000.68476699991</v>
      </c>
    </row>
    <row r="17" spans="1:4" x14ac:dyDescent="0.2">
      <c r="A17" s="10"/>
    </row>
    <row r="18" spans="1:4" x14ac:dyDescent="0.2">
      <c r="A18" s="10" t="s">
        <v>21</v>
      </c>
      <c r="C18" s="92">
        <v>0.2</v>
      </c>
      <c r="D18" s="12">
        <f>D16*C18</f>
        <v>150000.13695339998</v>
      </c>
    </row>
    <row r="19" spans="1:4" x14ac:dyDescent="0.2">
      <c r="A19" s="10"/>
    </row>
    <row r="20" spans="1:4" x14ac:dyDescent="0.2">
      <c r="A20" s="10" t="s">
        <v>22</v>
      </c>
      <c r="B20" s="9" t="s">
        <v>13</v>
      </c>
      <c r="D20" s="93">
        <f>D16-D18</f>
        <v>600000.54781359993</v>
      </c>
    </row>
  </sheetData>
  <mergeCells count="2">
    <mergeCell ref="A1:D1"/>
    <mergeCell ref="A2:D2"/>
  </mergeCells>
  <phoneticPr fontId="0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0"/>
  <sheetViews>
    <sheetView zoomScale="150" zoomScaleNormal="150" workbookViewId="0">
      <selection activeCell="D11" sqref="D11"/>
    </sheetView>
  </sheetViews>
  <sheetFormatPr baseColWidth="10" defaultRowHeight="12.75" x14ac:dyDescent="0.2"/>
  <cols>
    <col min="2" max="2" width="15.7109375" bestFit="1" customWidth="1"/>
  </cols>
  <sheetData>
    <row r="2" spans="2:6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29</v>
      </c>
    </row>
    <row r="3" spans="2:6" x14ac:dyDescent="0.2">
      <c r="B3" s="5" t="s">
        <v>26</v>
      </c>
      <c r="C3" s="5">
        <v>15410</v>
      </c>
      <c r="D3" s="34">
        <v>0.02</v>
      </c>
      <c r="E3" s="15">
        <f>C3+C3*D3</f>
        <v>15718.2</v>
      </c>
      <c r="F3" s="94">
        <f>E3/$E$8</f>
        <v>0.32409461677402329</v>
      </c>
    </row>
    <row r="4" spans="2:6" x14ac:dyDescent="0.2">
      <c r="B4" s="35" t="s">
        <v>86</v>
      </c>
      <c r="C4" s="6">
        <v>2320</v>
      </c>
      <c r="D4" s="13">
        <v>0.03</v>
      </c>
      <c r="E4" s="16">
        <f t="shared" ref="E4:E7" si="0">C4+C4*D4</f>
        <v>2389.6</v>
      </c>
      <c r="F4" s="95">
        <f t="shared" ref="F4:F8" si="1">E4/$E$8</f>
        <v>4.927132217704356E-2</v>
      </c>
    </row>
    <row r="5" spans="2:6" x14ac:dyDescent="0.2">
      <c r="B5" s="6" t="s">
        <v>27</v>
      </c>
      <c r="C5" s="6">
        <v>4750</v>
      </c>
      <c r="D5" s="13">
        <v>0.02</v>
      </c>
      <c r="E5" s="16">
        <f t="shared" si="0"/>
        <v>4845</v>
      </c>
      <c r="F5" s="95">
        <f t="shared" si="1"/>
        <v>9.9899378953706083E-2</v>
      </c>
    </row>
    <row r="6" spans="2:6" x14ac:dyDescent="0.2">
      <c r="B6" s="6" t="s">
        <v>79</v>
      </c>
      <c r="C6" s="6">
        <v>11080</v>
      </c>
      <c r="D6" s="13">
        <v>0.03</v>
      </c>
      <c r="E6" s="16">
        <f t="shared" si="0"/>
        <v>11412.4</v>
      </c>
      <c r="F6" s="95">
        <f t="shared" si="1"/>
        <v>0.23531303867312181</v>
      </c>
    </row>
    <row r="7" spans="2:6" x14ac:dyDescent="0.2">
      <c r="B7" s="36" t="s">
        <v>87</v>
      </c>
      <c r="C7" s="7">
        <v>13590</v>
      </c>
      <c r="D7" s="14">
        <v>0.04</v>
      </c>
      <c r="E7" s="17">
        <f t="shared" si="0"/>
        <v>14133.6</v>
      </c>
      <c r="F7" s="96">
        <f t="shared" si="1"/>
        <v>0.2914216434221053</v>
      </c>
    </row>
    <row r="8" spans="2:6" x14ac:dyDescent="0.2">
      <c r="B8" s="11" t="s">
        <v>11</v>
      </c>
      <c r="C8" s="18" t="s">
        <v>30</v>
      </c>
      <c r="D8" s="19"/>
      <c r="E8" s="12">
        <f>SUM(E3:E7)</f>
        <v>48498.799999999996</v>
      </c>
      <c r="F8" s="97">
        <f t="shared" si="1"/>
        <v>1</v>
      </c>
    </row>
    <row r="10" spans="2:6" x14ac:dyDescent="0.2">
      <c r="D10" s="80" t="s">
        <v>155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"/>
  <sheetViews>
    <sheetView zoomScaleNormal="100" workbookViewId="0">
      <selection activeCell="H15" sqref="H15"/>
    </sheetView>
  </sheetViews>
  <sheetFormatPr baseColWidth="10" defaultRowHeight="12.75" x14ac:dyDescent="0.2"/>
  <cols>
    <col min="2" max="2" width="12.140625" bestFit="1" customWidth="1"/>
    <col min="3" max="3" width="12.42578125" customWidth="1"/>
    <col min="4" max="4" width="12.7109375" bestFit="1" customWidth="1"/>
    <col min="5" max="8" width="14.7109375" bestFit="1" customWidth="1"/>
  </cols>
  <sheetData>
    <row r="1" spans="2:8" x14ac:dyDescent="0.2">
      <c r="B1" s="80" t="s">
        <v>154</v>
      </c>
    </row>
    <row r="3" spans="2:8" x14ac:dyDescent="0.2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</row>
    <row r="4" spans="2:8" x14ac:dyDescent="0.2">
      <c r="B4" s="20">
        <v>17290</v>
      </c>
      <c r="C4" s="21">
        <v>0.01</v>
      </c>
      <c r="D4" s="98">
        <f>B4*(1-C4)</f>
        <v>17117.099999999999</v>
      </c>
      <c r="E4" s="98">
        <f>D4*(1-$C$4)</f>
        <v>16945.929</v>
      </c>
      <c r="F4" s="22">
        <f t="shared" ref="F4:H4" si="0">E4*(1-$C$4)</f>
        <v>16776.469710000001</v>
      </c>
      <c r="G4" s="22">
        <f t="shared" si="0"/>
        <v>16608.705012900002</v>
      </c>
      <c r="H4" s="22">
        <f t="shared" si="0"/>
        <v>16442.617962771001</v>
      </c>
    </row>
    <row r="5" spans="2:8" x14ac:dyDescent="0.2">
      <c r="D5" s="80" t="s">
        <v>156</v>
      </c>
    </row>
    <row r="7" spans="2:8" x14ac:dyDescent="0.2">
      <c r="B7" s="8" t="s">
        <v>32</v>
      </c>
      <c r="C7" s="8" t="s">
        <v>31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</row>
    <row r="8" spans="2:8" x14ac:dyDescent="0.2">
      <c r="B8" s="21">
        <v>0.01</v>
      </c>
      <c r="C8" s="20">
        <v>17290</v>
      </c>
      <c r="D8" s="98">
        <f>C8*(1-$B$8)</f>
        <v>17117.099999999999</v>
      </c>
      <c r="E8" s="22">
        <f t="shared" ref="E8:H8" si="1">D8*(1-$B$8)</f>
        <v>16945.929</v>
      </c>
      <c r="F8" s="22">
        <f t="shared" si="1"/>
        <v>16776.469710000001</v>
      </c>
      <c r="G8" s="22">
        <f t="shared" si="1"/>
        <v>16608.705012900002</v>
      </c>
      <c r="H8" s="22">
        <f t="shared" si="1"/>
        <v>16442.617962771001</v>
      </c>
    </row>
    <row r="9" spans="2:8" x14ac:dyDescent="0.2">
      <c r="D9" s="80" t="s">
        <v>157</v>
      </c>
    </row>
  </sheetData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7"/>
  <sheetViews>
    <sheetView zoomScale="120" zoomScaleNormal="120" workbookViewId="0">
      <selection activeCell="E8" sqref="E8"/>
    </sheetView>
  </sheetViews>
  <sheetFormatPr baseColWidth="10" defaultRowHeight="12.75" x14ac:dyDescent="0.2"/>
  <cols>
    <col min="2" max="2" width="8" customWidth="1"/>
  </cols>
  <sheetData>
    <row r="2" spans="1:15" x14ac:dyDescent="0.2">
      <c r="B2" s="23" t="s">
        <v>41</v>
      </c>
      <c r="C2" s="8" t="s">
        <v>40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46</v>
      </c>
      <c r="I2" s="8" t="s">
        <v>47</v>
      </c>
      <c r="J2" s="8" t="s">
        <v>48</v>
      </c>
      <c r="K2" s="8" t="s">
        <v>49</v>
      </c>
      <c r="L2" s="8" t="s">
        <v>50</v>
      </c>
      <c r="M2" s="8" t="s">
        <v>51</v>
      </c>
      <c r="N2" s="8" t="s">
        <v>52</v>
      </c>
      <c r="O2" s="8" t="s">
        <v>53</v>
      </c>
    </row>
    <row r="3" spans="1:15" x14ac:dyDescent="0.2">
      <c r="A3" s="11" t="s">
        <v>14</v>
      </c>
      <c r="B3" s="24">
        <v>0.05</v>
      </c>
      <c r="C3" s="11">
        <v>125600</v>
      </c>
      <c r="D3" s="99">
        <f>C3*(1+$B3)</f>
        <v>131880</v>
      </c>
      <c r="E3" s="91">
        <f>D3*(1+$B3)</f>
        <v>138474</v>
      </c>
      <c r="F3" s="91">
        <f t="shared" ref="F3:O3" si="0">E3*(1+$B3)</f>
        <v>145397.70000000001</v>
      </c>
      <c r="G3" s="91">
        <f t="shared" si="0"/>
        <v>152667.58500000002</v>
      </c>
      <c r="H3" s="91">
        <f t="shared" si="0"/>
        <v>160300.96425000002</v>
      </c>
      <c r="I3" s="91">
        <f t="shared" si="0"/>
        <v>168316.01246250002</v>
      </c>
      <c r="J3" s="91">
        <f t="shared" si="0"/>
        <v>176731.81308562504</v>
      </c>
      <c r="K3" s="91">
        <f t="shared" si="0"/>
        <v>185568.40373990629</v>
      </c>
      <c r="L3" s="91">
        <f t="shared" si="0"/>
        <v>194846.82392690162</v>
      </c>
      <c r="M3" s="91">
        <f t="shared" si="0"/>
        <v>204589.1651232467</v>
      </c>
      <c r="N3" s="91">
        <f t="shared" si="0"/>
        <v>214818.62337940905</v>
      </c>
      <c r="O3" s="91">
        <f t="shared" si="0"/>
        <v>225559.5545483795</v>
      </c>
    </row>
    <row r="4" spans="1:15" x14ac:dyDescent="0.2">
      <c r="A4" s="11" t="s">
        <v>38</v>
      </c>
      <c r="B4" s="24">
        <v>0.1</v>
      </c>
      <c r="C4" s="11">
        <v>87500</v>
      </c>
      <c r="D4" s="91">
        <f>C4*(1+$B4)</f>
        <v>96250.000000000015</v>
      </c>
      <c r="E4" s="91">
        <f t="shared" ref="E4:O4" si="1">D4*(1+$B4)</f>
        <v>105875.00000000003</v>
      </c>
      <c r="F4" s="91">
        <f t="shared" si="1"/>
        <v>116462.50000000004</v>
      </c>
      <c r="G4" s="91">
        <f t="shared" si="1"/>
        <v>128108.75000000006</v>
      </c>
      <c r="H4" s="91">
        <f t="shared" si="1"/>
        <v>140919.62500000009</v>
      </c>
      <c r="I4" s="91">
        <f t="shared" si="1"/>
        <v>155011.58750000011</v>
      </c>
      <c r="J4" s="91">
        <f t="shared" si="1"/>
        <v>170512.74625000014</v>
      </c>
      <c r="K4" s="91">
        <f t="shared" si="1"/>
        <v>187564.02087500016</v>
      </c>
      <c r="L4" s="91">
        <f t="shared" si="1"/>
        <v>206320.42296250019</v>
      </c>
      <c r="M4" s="91">
        <f t="shared" si="1"/>
        <v>226952.46525875022</v>
      </c>
      <c r="N4" s="91">
        <f t="shared" si="1"/>
        <v>249647.71178462525</v>
      </c>
      <c r="O4" s="91">
        <f t="shared" si="1"/>
        <v>274612.48296308779</v>
      </c>
    </row>
    <row r="5" spans="1:15" x14ac:dyDescent="0.2">
      <c r="A5" s="11" t="s">
        <v>39</v>
      </c>
      <c r="C5" s="12">
        <f>C3-C4</f>
        <v>38100</v>
      </c>
      <c r="D5" s="12">
        <f t="shared" ref="D5:O5" si="2">D3-D4</f>
        <v>35629.999999999985</v>
      </c>
      <c r="E5" s="12">
        <f t="shared" si="2"/>
        <v>32598.999999999971</v>
      </c>
      <c r="F5" s="12">
        <f t="shared" si="2"/>
        <v>28935.199999999968</v>
      </c>
      <c r="G5" s="12">
        <f t="shared" si="2"/>
        <v>24558.834999999963</v>
      </c>
      <c r="H5" s="12">
        <f t="shared" si="2"/>
        <v>19381.339249999932</v>
      </c>
      <c r="I5" s="12">
        <f t="shared" si="2"/>
        <v>13304.424962499907</v>
      </c>
      <c r="J5" s="12">
        <f t="shared" si="2"/>
        <v>6219.0668356248934</v>
      </c>
      <c r="K5" s="12">
        <f t="shared" si="2"/>
        <v>-1995.6171350938675</v>
      </c>
      <c r="L5" s="12">
        <f t="shared" si="2"/>
        <v>-11473.59903559857</v>
      </c>
      <c r="M5" s="12">
        <f t="shared" si="2"/>
        <v>-22363.300135503523</v>
      </c>
      <c r="N5" s="12">
        <f t="shared" si="2"/>
        <v>-34829.0884052162</v>
      </c>
      <c r="O5" s="12">
        <f t="shared" si="2"/>
        <v>-49052.928414708294</v>
      </c>
    </row>
    <row r="7" spans="1:15" x14ac:dyDescent="0.2">
      <c r="D7" s="83" t="str">
        <f ca="1">_xlfn.FORMULATEXT(D3)</f>
        <v>=C3*(1+$B3)</v>
      </c>
    </row>
  </sheetData>
  <phoneticPr fontId="0" type="noConversion"/>
  <conditionalFormatting sqref="C5:O5">
    <cfRule type="cellIs" dxfId="0" priority="3" operator="lessThan">
      <formula>0</formula>
    </cfRule>
  </conditionalFormatting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EJER01</vt:lpstr>
      <vt:lpstr>EJER02</vt:lpstr>
      <vt:lpstr>EJER03</vt:lpstr>
      <vt:lpstr>Solver</vt:lpstr>
      <vt:lpstr>Solver (2)</vt:lpstr>
      <vt:lpstr>EJER04</vt:lpstr>
      <vt:lpstr>EJER05</vt:lpstr>
      <vt:lpstr>EJER06</vt:lpstr>
      <vt:lpstr>EJER07</vt:lpstr>
      <vt:lpstr>EJER08</vt:lpstr>
      <vt:lpstr>EJER09</vt:lpstr>
      <vt:lpstr>EJER10</vt:lpstr>
      <vt:lpstr>EJER11</vt:lpstr>
      <vt:lpstr>EJER19</vt:lpstr>
      <vt:lpstr>EJER20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Sierra</dc:creator>
  <cp:lastModifiedBy>Miguel Sierra</cp:lastModifiedBy>
  <dcterms:created xsi:type="dcterms:W3CDTF">2000-05-16T00:03:01Z</dcterms:created>
  <dcterms:modified xsi:type="dcterms:W3CDTF">2026-04-14T05:52:46Z</dcterms:modified>
</cp:coreProperties>
</file>