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\Documents\mastersierra\descargas\"/>
    </mc:Choice>
  </mc:AlternateContent>
  <xr:revisionPtr revIDLastSave="0" documentId="13_ncr:1_{CF02D5F5-BC5E-4C1A-8B54-6C9FF6ECB2A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1" sheetId="1" r:id="rId1"/>
    <sheet name="Hoja2" sheetId="2" r:id="rId2"/>
    <sheet name="Solver1" sheetId="3" r:id="rId3"/>
    <sheet name="Solver2" sheetId="4" r:id="rId4"/>
  </sheets>
  <definedNames>
    <definedName name="solver_adj" localSheetId="2" hidden="1">Solver1!$B$1</definedName>
    <definedName name="solver_adj" localSheetId="3" hidden="1">Solver2!$B$1:$B$2</definedName>
    <definedName name="solver_cvg" localSheetId="2" hidden="1">0.0001</definedName>
    <definedName name="solver_cvg" localSheetId="3" hidden="1">0.0001</definedName>
    <definedName name="solver_drv" localSheetId="2" hidden="1">1</definedName>
    <definedName name="solver_drv" localSheetId="3" hidden="1">1</definedName>
    <definedName name="solver_eng" localSheetId="2" hidden="1">1</definedName>
    <definedName name="solver_eng" localSheetId="3" hidden="1">1</definedName>
    <definedName name="solver_est" localSheetId="2" hidden="1">1</definedName>
    <definedName name="solver_est" localSheetId="3" hidden="1">1</definedName>
    <definedName name="solver_itr" localSheetId="2" hidden="1">2147483647</definedName>
    <definedName name="solver_itr" localSheetId="3" hidden="1">2147483647</definedName>
    <definedName name="solver_lhs1" localSheetId="3" hidden="1">Solver2!$B$2</definedName>
    <definedName name="solver_mip" localSheetId="2" hidden="1">2147483647</definedName>
    <definedName name="solver_mip" localSheetId="3" hidden="1">2147483647</definedName>
    <definedName name="solver_mni" localSheetId="2" hidden="1">30</definedName>
    <definedName name="solver_mni" localSheetId="3" hidden="1">30</definedName>
    <definedName name="solver_mrt" localSheetId="2" hidden="1">0.075</definedName>
    <definedName name="solver_mrt" localSheetId="3" hidden="1">0.075</definedName>
    <definedName name="solver_msl" localSheetId="2" hidden="1">2</definedName>
    <definedName name="solver_msl" localSheetId="3" hidden="1">2</definedName>
    <definedName name="solver_neg" localSheetId="2" hidden="1">1</definedName>
    <definedName name="solver_neg" localSheetId="3" hidden="1">1</definedName>
    <definedName name="solver_nod" localSheetId="2" hidden="1">2147483647</definedName>
    <definedName name="solver_nod" localSheetId="3" hidden="1">2147483647</definedName>
    <definedName name="solver_num" localSheetId="2" hidden="1">0</definedName>
    <definedName name="solver_num" localSheetId="3" hidden="1">1</definedName>
    <definedName name="solver_nwt" localSheetId="2" hidden="1">1</definedName>
    <definedName name="solver_nwt" localSheetId="3" hidden="1">1</definedName>
    <definedName name="solver_opt" localSheetId="2" hidden="1">Solver1!$E$1</definedName>
    <definedName name="solver_opt" localSheetId="3" hidden="1">Solver2!$E$1</definedName>
    <definedName name="solver_pre" localSheetId="2" hidden="1">0.000001</definedName>
    <definedName name="solver_pre" localSheetId="3" hidden="1">0.000001</definedName>
    <definedName name="solver_rbv" localSheetId="2" hidden="1">1</definedName>
    <definedName name="solver_rbv" localSheetId="3" hidden="1">1</definedName>
    <definedName name="solver_rel1" localSheetId="3" hidden="1">3</definedName>
    <definedName name="solver_rhs1" localSheetId="3" hidden="1">Solver2!$B$1</definedName>
    <definedName name="solver_rlx" localSheetId="2" hidden="1">2</definedName>
    <definedName name="solver_rlx" localSheetId="3" hidden="1">2</definedName>
    <definedName name="solver_rsd" localSheetId="2" hidden="1">0</definedName>
    <definedName name="solver_rsd" localSheetId="3" hidden="1">0</definedName>
    <definedName name="solver_scl" localSheetId="2" hidden="1">1</definedName>
    <definedName name="solver_scl" localSheetId="3" hidden="1">1</definedName>
    <definedName name="solver_sho" localSheetId="2" hidden="1">2</definedName>
    <definedName name="solver_sho" localSheetId="3" hidden="1">2</definedName>
    <definedName name="solver_ssz" localSheetId="2" hidden="1">100</definedName>
    <definedName name="solver_ssz" localSheetId="3" hidden="1">100</definedName>
    <definedName name="solver_tim" localSheetId="2" hidden="1">2147483647</definedName>
    <definedName name="solver_tim" localSheetId="3" hidden="1">2147483647</definedName>
    <definedName name="solver_tol" localSheetId="2" hidden="1">0.01</definedName>
    <definedName name="solver_tol" localSheetId="3" hidden="1">0.01</definedName>
    <definedName name="solver_typ" localSheetId="2" hidden="1">3</definedName>
    <definedName name="solver_typ" localSheetId="3" hidden="1">3</definedName>
    <definedName name="solver_val" localSheetId="2" hidden="1">4</definedName>
    <definedName name="solver_val" localSheetId="3" hidden="1">5</definedName>
    <definedName name="solver_ver" localSheetId="2" hidden="1">3</definedName>
    <definedName name="solver_ver" localSheetId="3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4" l="1"/>
  <c r="E1" i="3"/>
  <c r="H18" i="1"/>
  <c r="H17" i="1"/>
  <c r="H16" i="1"/>
  <c r="H15" i="1"/>
  <c r="H14" i="1"/>
  <c r="N3" i="1"/>
  <c r="I13" i="1"/>
  <c r="H13" i="1"/>
  <c r="H12" i="1"/>
  <c r="I11" i="1"/>
  <c r="H11" i="1"/>
  <c r="L4" i="1"/>
  <c r="L5" i="1"/>
  <c r="L6" i="1"/>
  <c r="L7" i="1"/>
  <c r="L3" i="1"/>
  <c r="K4" i="1"/>
  <c r="K5" i="1"/>
  <c r="K6" i="1"/>
  <c r="K7" i="1"/>
  <c r="K3" i="1"/>
  <c r="E2" i="4"/>
  <c r="E2" i="3"/>
  <c r="E4" i="2" l="1"/>
  <c r="E3" i="2"/>
  <c r="E5" i="2"/>
  <c r="E6" i="2"/>
  <c r="E7" i="2"/>
  <c r="E8" i="2"/>
  <c r="E9" i="2"/>
  <c r="J4" i="1"/>
  <c r="J3" i="1"/>
  <c r="I4" i="1"/>
  <c r="I5" i="1"/>
  <c r="I6" i="1"/>
  <c r="I7" i="1"/>
  <c r="I3" i="1"/>
  <c r="H3" i="1"/>
  <c r="H4" i="1"/>
  <c r="H5" i="1"/>
  <c r="J5" i="1" s="1"/>
  <c r="H6" i="1"/>
  <c r="H7" i="1"/>
  <c r="I9" i="1"/>
  <c r="H9" i="1"/>
  <c r="E1" i="1"/>
  <c r="E9" i="1"/>
  <c r="D9" i="1"/>
  <c r="D8" i="1"/>
  <c r="F5" i="1" s="1"/>
  <c r="E8" i="1"/>
  <c r="G4" i="1" s="1"/>
  <c r="E1" i="2"/>
  <c r="H1" i="1"/>
  <c r="F1" i="1"/>
  <c r="J1" i="1"/>
  <c r="O13" i="1" l="1"/>
  <c r="O12" i="1"/>
  <c r="G3" i="1"/>
  <c r="F4" i="1"/>
  <c r="G7" i="1"/>
  <c r="F3" i="1"/>
  <c r="F8" i="1" s="1"/>
  <c r="F7" i="1"/>
  <c r="G6" i="1"/>
  <c r="F6" i="1"/>
  <c r="G5" i="1"/>
</calcChain>
</file>

<file path=xl/sharedStrings.xml><?xml version="1.0" encoding="utf-8"?>
<sst xmlns="http://schemas.openxmlformats.org/spreadsheetml/2006/main" count="72" uniqueCount="63">
  <si>
    <t>Registro de Colecta</t>
  </si>
  <si>
    <t>Nombre</t>
  </si>
  <si>
    <t>Sexo</t>
  </si>
  <si>
    <t>Monto (S/.)</t>
  </si>
  <si>
    <t>Edad</t>
  </si>
  <si>
    <t>Juan</t>
  </si>
  <si>
    <t>M</t>
  </si>
  <si>
    <t>Rosa</t>
  </si>
  <si>
    <t>F</t>
  </si>
  <si>
    <t>Ana</t>
  </si>
  <si>
    <t>Jose</t>
  </si>
  <si>
    <t>Luis</t>
  </si>
  <si>
    <t>Total</t>
  </si>
  <si>
    <t>Max</t>
  </si>
  <si>
    <t>Tarjetas</t>
  </si>
  <si>
    <t>% monto</t>
  </si>
  <si>
    <t>%tarjeta</t>
  </si>
  <si>
    <t>Es adulto?</t>
  </si>
  <si>
    <t>Hombre?</t>
  </si>
  <si>
    <t>Mujer adulta?</t>
  </si>
  <si>
    <t>Bonificacion</t>
  </si>
  <si>
    <t>Monto &gt;= 210 o tarjetas&gt;=10</t>
  </si>
  <si>
    <t>Bonificacion 20 soles, en caso:</t>
  </si>
  <si>
    <t>Plus</t>
  </si>
  <si>
    <t>Cuantas personas ayudaron?:</t>
  </si>
  <si>
    <t>Cuantas mujeres ayudaron?:</t>
  </si>
  <si>
    <t>Cuantas tarjetas vendieron hombres?</t>
  </si>
  <si>
    <t>Cuantas tarjetas vendieron los que pasaron de 8 tarjetas?</t>
  </si>
  <si>
    <t>Cuanto fue el monto de los que vendieron mas de 5 tarjetas?</t>
  </si>
  <si>
    <t>Plus: 20% de bonificación a mujeres</t>
  </si>
  <si>
    <t>Hoy es 15 de abril</t>
  </si>
  <si>
    <t>da</t>
  </si>
  <si>
    <t>ma</t>
  </si>
  <si>
    <t>dnac</t>
  </si>
  <si>
    <t>mnac</t>
  </si>
  <si>
    <t>Cumplió años?</t>
  </si>
  <si>
    <t>si</t>
  </si>
  <si>
    <t>no</t>
  </si>
  <si>
    <t>3 formas diferentes</t>
  </si>
  <si>
    <t>CONTAR(bloque)</t>
  </si>
  <si>
    <t>cuenta las celdas numericas</t>
  </si>
  <si>
    <t>CONTARA(bloque)</t>
  </si>
  <si>
    <t>cuenta las celdas no vacias</t>
  </si>
  <si>
    <t>CONTAR.SI(bloq,condicion)</t>
  </si>
  <si>
    <t>cuenta celdas que cumplen condicion</t>
  </si>
  <si>
    <t>SUMAR.SI(bloq,condicion)</t>
  </si>
  <si>
    <t>suma celdas que cumplen condicion</t>
  </si>
  <si>
    <t>min tarjet:</t>
  </si>
  <si>
    <t>SUMAR.SI(bloqchequeo,condicion,bloqsuma)</t>
  </si>
  <si>
    <t>PROMEDIO.SI(bloqchequeo,condicion,bloqPROM)</t>
  </si>
  <si>
    <t>CONTAR.SI.CONJUNTO(bloq1,cond1,bloq2,cond2,…)</t>
  </si>
  <si>
    <t>Cuantas mujeres mayores de edad hay</t>
  </si>
  <si>
    <t>Cuantos hombres menores recaudaron mas de 180 soles</t>
  </si>
  <si>
    <t>SUMAR.SI.CONJUNTO(bloqsuma,bloq1, cond1, bloq2, cond2,…)</t>
  </si>
  <si>
    <t>Monto total de los hombres menores</t>
  </si>
  <si>
    <t>X:</t>
  </si>
  <si>
    <t>FX=</t>
  </si>
  <si>
    <t>Hallar X para que FX sea 4</t>
  </si>
  <si>
    <t>Archivo / Opciones / Complementos / Boton Ir… / Check en Solver / Aceptar</t>
  </si>
  <si>
    <t>Y:</t>
  </si>
  <si>
    <t>fxy=</t>
  </si>
  <si>
    <t>Que sea 5</t>
  </si>
  <si>
    <t>Pero Y&gt;=X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</si>
</sst>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33CC3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4" xfId="0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164" fontId="0" fillId="0" borderId="13" xfId="1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15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9" fontId="2" fillId="0" borderId="0" xfId="1" applyFont="1" applyAlignment="1">
      <alignment horizontal="center"/>
    </xf>
    <xf numFmtId="164" fontId="6" fillId="0" borderId="12" xfId="1" applyNumberFormat="1" applyFont="1" applyBorder="1" applyAlignment="1">
      <alignment horizontal="center"/>
    </xf>
    <xf numFmtId="0" fontId="6" fillId="0" borderId="0" xfId="0" applyFont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5" borderId="0" xfId="0" applyFill="1"/>
    <xf numFmtId="0" fontId="7" fillId="4" borderId="0" xfId="0" applyFont="1" applyFill="1"/>
    <xf numFmtId="0" fontId="7" fillId="0" borderId="0" xfId="0" applyFont="1"/>
    <xf numFmtId="0" fontId="3" fillId="0" borderId="13" xfId="0" applyFont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</c:f>
              <c:strCache>
                <c:ptCount val="1"/>
                <c:pt idx="0">
                  <c:v>Edad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Hoja1!$A$3:$A$7</c:f>
              <c:strCache>
                <c:ptCount val="5"/>
                <c:pt idx="0">
                  <c:v>Juan</c:v>
                </c:pt>
                <c:pt idx="1">
                  <c:v>Rosa</c:v>
                </c:pt>
                <c:pt idx="2">
                  <c:v>Ana</c:v>
                </c:pt>
                <c:pt idx="3">
                  <c:v>Jose</c:v>
                </c:pt>
                <c:pt idx="4">
                  <c:v>Luis</c:v>
                </c:pt>
              </c:strCache>
            </c:strRef>
          </c:cat>
          <c:val>
            <c:numRef>
              <c:f>Hoja1!$B$3:$B$7</c:f>
              <c:numCache>
                <c:formatCode>General</c:formatCode>
                <c:ptCount val="5"/>
                <c:pt idx="0">
                  <c:v>17</c:v>
                </c:pt>
                <c:pt idx="1">
                  <c:v>19</c:v>
                </c:pt>
                <c:pt idx="2">
                  <c:v>16</c:v>
                </c:pt>
                <c:pt idx="3">
                  <c:v>20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5B-4149-9F33-CE63A6281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9794399"/>
        <c:axId val="427992767"/>
      </c:barChart>
      <c:catAx>
        <c:axId val="38979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27992767"/>
        <c:crosses val="autoZero"/>
        <c:auto val="1"/>
        <c:lblAlgn val="ctr"/>
        <c:lblOffset val="100"/>
        <c:noMultiLvlLbl val="0"/>
      </c:catAx>
      <c:valAx>
        <c:axId val="427992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89794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Hoja1!$D$2</c:f>
              <c:strCache>
                <c:ptCount val="1"/>
                <c:pt idx="0">
                  <c:v>Monto (S/.)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524-499A-970D-E28201D8E5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524-499A-970D-E28201D8E5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524-499A-970D-E28201D8E5B1}"/>
              </c:ext>
            </c:extLst>
          </c:dPt>
          <c:dPt>
            <c:idx val="3"/>
            <c:bubble3D val="0"/>
            <c:explosion val="29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DCF-4970-9535-A4542E3BAD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524-499A-970D-E28201D8E5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4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Hoja1!$A$3:$A$7</c:f>
              <c:strCache>
                <c:ptCount val="5"/>
                <c:pt idx="0">
                  <c:v>Juan</c:v>
                </c:pt>
                <c:pt idx="1">
                  <c:v>Rosa</c:v>
                </c:pt>
                <c:pt idx="2">
                  <c:v>Ana</c:v>
                </c:pt>
                <c:pt idx="3">
                  <c:v>Jose</c:v>
                </c:pt>
                <c:pt idx="4">
                  <c:v>Luis</c:v>
                </c:pt>
              </c:strCache>
            </c:strRef>
          </c:cat>
          <c:val>
            <c:numRef>
              <c:f>Hoja1!$D$3:$D$7</c:f>
              <c:numCache>
                <c:formatCode>General</c:formatCode>
                <c:ptCount val="5"/>
                <c:pt idx="0">
                  <c:v>100</c:v>
                </c:pt>
                <c:pt idx="1">
                  <c:v>250</c:v>
                </c:pt>
                <c:pt idx="2">
                  <c:v>200</c:v>
                </c:pt>
                <c:pt idx="3">
                  <c:v>230</c:v>
                </c:pt>
                <c:pt idx="4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F-4970-9535-A4542E3BA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188301</xdr:rowOff>
    </xdr:from>
    <xdr:to>
      <xdr:col>4</xdr:col>
      <xdr:colOff>190501</xdr:colOff>
      <xdr:row>27</xdr:row>
      <xdr:rowOff>111369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6709CA-1958-4E51-B4B9-1BC91CA66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364148</xdr:colOff>
      <xdr:row>20</xdr:row>
      <xdr:rowOff>14653</xdr:rowOff>
    </xdr:from>
    <xdr:to>
      <xdr:col>9</xdr:col>
      <xdr:colOff>400782</xdr:colOff>
      <xdr:row>31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5732A2-0616-47DD-8811-8DAC58626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105781</xdr:colOff>
      <xdr:row>5</xdr:row>
      <xdr:rowOff>45720</xdr:rowOff>
    </xdr:from>
    <xdr:to>
      <xdr:col>6</xdr:col>
      <xdr:colOff>123586</xdr:colOff>
      <xdr:row>21</xdr:row>
      <xdr:rowOff>102689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2E3E7B-A065-A74F-02F7-21658A476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0741" y="960120"/>
          <a:ext cx="3187725" cy="29830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167905</xdr:colOff>
      <xdr:row>2</xdr:row>
      <xdr:rowOff>66674</xdr:rowOff>
    </xdr:from>
    <xdr:to>
      <xdr:col>6</xdr:col>
      <xdr:colOff>175347</xdr:colOff>
      <xdr:row>18</xdr:row>
      <xdr:rowOff>137295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E63A76-3829-A2C2-0C35-2336805DF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9055" y="428624"/>
          <a:ext cx="3169742" cy="2966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zoomScale="130" zoomScaleNormal="130" workbookViewId="0">
      <selection activeCell="N5" sqref="N5"/>
    </sheetView>
  </sheetViews>
  <sheetFormatPr baseColWidth="10" defaultRowHeight="14.4" x14ac:dyDescent="0.3"/>
  <cols>
    <col min="1" max="1" width="10.5546875" customWidth="1"/>
    <col min="2" max="2" width="5.44140625" style="1" bestFit="1" customWidth="1"/>
    <col min="3" max="3" width="5.33203125" style="1" bestFit="1" customWidth="1"/>
    <col min="4" max="4" width="11.33203125" style="1" customWidth="1"/>
    <col min="5" max="5" width="8" bestFit="1" customWidth="1"/>
    <col min="6" max="6" width="9.33203125" customWidth="1"/>
    <col min="7" max="7" width="9.88671875" customWidth="1"/>
    <col min="8" max="8" width="9.6640625" customWidth="1"/>
    <col min="9" max="9" width="12.88671875" customWidth="1"/>
    <col min="10" max="10" width="14.6640625" customWidth="1"/>
    <col min="12" max="12" width="5" customWidth="1"/>
  </cols>
  <sheetData>
    <row r="1" spans="1:15" ht="34.5" customHeight="1" thickBot="1" x14ac:dyDescent="0.35">
      <c r="A1" s="2" t="s">
        <v>0</v>
      </c>
      <c r="B1" s="2"/>
      <c r="C1" s="2">
        <v>2020</v>
      </c>
      <c r="D1" s="3"/>
      <c r="E1" s="4">
        <f>80*20%</f>
        <v>16</v>
      </c>
      <c r="F1" s="34" t="str">
        <f ca="1">_xlfn.FORMULATEXT(F3)</f>
        <v>=D3/D$8</v>
      </c>
      <c r="H1" s="40" t="str">
        <f ca="1">_xlfn.FORMULATEXT(H3)</f>
        <v>=SI(B3&gt;=18;"Si";"No")</v>
      </c>
      <c r="J1" s="40" t="str">
        <f ca="1">_xlfn.FORMULATEXT(J3)</f>
        <v>=SI(C3="F";SI(B3&gt;=18;"Si";"No");"No")</v>
      </c>
    </row>
    <row r="2" spans="1:15" ht="15" thickBot="1" x14ac:dyDescent="0.35">
      <c r="A2" s="7" t="s">
        <v>1</v>
      </c>
      <c r="B2" s="8" t="s">
        <v>4</v>
      </c>
      <c r="C2" s="8" t="s">
        <v>2</v>
      </c>
      <c r="D2" s="9" t="s">
        <v>3</v>
      </c>
      <c r="E2" s="10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19</v>
      </c>
      <c r="K2" s="3" t="s">
        <v>20</v>
      </c>
      <c r="L2" s="3" t="s">
        <v>23</v>
      </c>
    </row>
    <row r="3" spans="1:15" x14ac:dyDescent="0.3">
      <c r="A3" s="5" t="s">
        <v>5</v>
      </c>
      <c r="B3" s="11">
        <v>17</v>
      </c>
      <c r="C3" s="11" t="s">
        <v>6</v>
      </c>
      <c r="D3" s="12">
        <v>100</v>
      </c>
      <c r="E3" s="13">
        <v>5</v>
      </c>
      <c r="F3" s="33">
        <f>D3/D$8</f>
        <v>0.10204081632653061</v>
      </c>
      <c r="G3" s="19">
        <f>E3/E$8</f>
        <v>0.1111111111111111</v>
      </c>
      <c r="H3" s="41" t="str">
        <f>IF(B3&gt;=18,"Si","No")</f>
        <v>No</v>
      </c>
      <c r="I3" s="20" t="str">
        <f>IF(C3="M","Si","No")</f>
        <v>Si</v>
      </c>
      <c r="J3" s="42" t="str">
        <f>IF(C3="F",IF(B3&gt;=18,"Si","No"),"No")</f>
        <v>No</v>
      </c>
      <c r="K3" s="20">
        <f>IF(OR(D3&gt;=210,E3&gt;=10),20,0)</f>
        <v>0</v>
      </c>
      <c r="L3" s="21">
        <f>IF(C3="F",20%*K3,0)</f>
        <v>0</v>
      </c>
      <c r="N3" t="str">
        <f>D3&amp;" soles"</f>
        <v>100 soles</v>
      </c>
    </row>
    <row r="4" spans="1:15" x14ac:dyDescent="0.3">
      <c r="A4" s="5" t="s">
        <v>7</v>
      </c>
      <c r="B4" s="11">
        <v>19</v>
      </c>
      <c r="C4" s="11" t="s">
        <v>8</v>
      </c>
      <c r="D4" s="12">
        <v>250</v>
      </c>
      <c r="E4" s="13">
        <v>10</v>
      </c>
      <c r="F4" s="22">
        <f t="shared" ref="F4:F7" si="0">D4/D$8</f>
        <v>0.25510204081632654</v>
      </c>
      <c r="G4" s="23">
        <f t="shared" ref="G4:G7" si="1">E4/E$8</f>
        <v>0.22222222222222221</v>
      </c>
      <c r="H4" s="1" t="str">
        <f t="shared" ref="H4:H7" si="2">IF(B4&gt;=18,"Si","No")</f>
        <v>Si</v>
      </c>
      <c r="I4" s="1" t="str">
        <f t="shared" ref="I4:I7" si="3">IF(C4="M","Si","No")</f>
        <v>No</v>
      </c>
      <c r="J4" s="35" t="str">
        <f>IF(AND(B4&gt;=18,C4="F"),"Si","No")</f>
        <v>Si</v>
      </c>
      <c r="K4" s="1">
        <f t="shared" ref="K4:K7" si="4">IF(OR(D4&gt;=210,E4&gt;=10),20,0)</f>
        <v>20</v>
      </c>
      <c r="L4" s="24">
        <f t="shared" ref="L4:L7" si="5">IF(C4="F",20%*K4,0)</f>
        <v>4</v>
      </c>
    </row>
    <row r="5" spans="1:15" x14ac:dyDescent="0.3">
      <c r="A5" s="5" t="s">
        <v>9</v>
      </c>
      <c r="B5" s="11">
        <v>16</v>
      </c>
      <c r="C5" s="11" t="s">
        <v>8</v>
      </c>
      <c r="D5" s="12">
        <v>200</v>
      </c>
      <c r="E5" s="13">
        <v>20</v>
      </c>
      <c r="F5" s="22">
        <f t="shared" si="0"/>
        <v>0.20408163265306123</v>
      </c>
      <c r="G5" s="23">
        <f t="shared" si="1"/>
        <v>0.44444444444444442</v>
      </c>
      <c r="H5" s="1" t="str">
        <f t="shared" si="2"/>
        <v>No</v>
      </c>
      <c r="I5" s="1" t="str">
        <f t="shared" si="3"/>
        <v>No</v>
      </c>
      <c r="J5" s="36" t="str">
        <f>IF(AND(H5="Si",I5="No"),"Si","No")</f>
        <v>No</v>
      </c>
      <c r="K5" s="1">
        <f t="shared" si="4"/>
        <v>20</v>
      </c>
      <c r="L5" s="24">
        <f t="shared" si="5"/>
        <v>4</v>
      </c>
    </row>
    <row r="6" spans="1:15" ht="14.25" customHeight="1" x14ac:dyDescent="0.3">
      <c r="A6" s="5" t="s">
        <v>10</v>
      </c>
      <c r="B6" s="11">
        <v>20</v>
      </c>
      <c r="C6" s="11" t="s">
        <v>6</v>
      </c>
      <c r="D6" s="12">
        <v>230</v>
      </c>
      <c r="E6" s="13">
        <v>0</v>
      </c>
      <c r="F6" s="22">
        <f t="shared" si="0"/>
        <v>0.23469387755102042</v>
      </c>
      <c r="G6" s="23">
        <f t="shared" si="1"/>
        <v>0</v>
      </c>
      <c r="H6" s="1" t="str">
        <f t="shared" si="2"/>
        <v>Si</v>
      </c>
      <c r="I6" s="1" t="str">
        <f t="shared" si="3"/>
        <v>Si</v>
      </c>
      <c r="J6" s="1" t="s">
        <v>38</v>
      </c>
      <c r="K6" s="1">
        <f t="shared" si="4"/>
        <v>20</v>
      </c>
      <c r="L6" s="24">
        <f t="shared" si="5"/>
        <v>0</v>
      </c>
    </row>
    <row r="7" spans="1:15" ht="15" thickBot="1" x14ac:dyDescent="0.35">
      <c r="A7" s="6" t="s">
        <v>11</v>
      </c>
      <c r="B7" s="14">
        <v>21</v>
      </c>
      <c r="C7" s="14" t="s">
        <v>6</v>
      </c>
      <c r="D7" s="15">
        <v>200</v>
      </c>
      <c r="E7" s="16">
        <v>10</v>
      </c>
      <c r="F7" s="25">
        <f t="shared" si="0"/>
        <v>0.20408163265306123</v>
      </c>
      <c r="G7" s="26">
        <f t="shared" si="1"/>
        <v>0.22222222222222221</v>
      </c>
      <c r="H7" s="27" t="str">
        <f t="shared" si="2"/>
        <v>Si</v>
      </c>
      <c r="I7" s="27" t="str">
        <f t="shared" si="3"/>
        <v>Si</v>
      </c>
      <c r="J7" s="27"/>
      <c r="K7" s="27">
        <f t="shared" si="4"/>
        <v>20</v>
      </c>
      <c r="L7" s="28">
        <f t="shared" si="5"/>
        <v>0</v>
      </c>
    </row>
    <row r="8" spans="1:15" x14ac:dyDescent="0.3">
      <c r="C8" s="3" t="s">
        <v>12</v>
      </c>
      <c r="D8" s="3">
        <f>SUM(D3:D7)</f>
        <v>980</v>
      </c>
      <c r="E8" s="3">
        <f>SUM(E3:E7)</f>
        <v>45</v>
      </c>
      <c r="F8" s="32">
        <f>SUM(F3:F7)</f>
        <v>1</v>
      </c>
    </row>
    <row r="9" spans="1:15" x14ac:dyDescent="0.3">
      <c r="C9" s="3" t="s">
        <v>13</v>
      </c>
      <c r="D9" s="3">
        <f>MAX(D3:D7)</f>
        <v>250</v>
      </c>
      <c r="E9" s="3">
        <f>MAX(E3:E7)</f>
        <v>20</v>
      </c>
      <c r="H9" t="b">
        <f>3&gt;4</f>
        <v>0</v>
      </c>
      <c r="I9" t="b">
        <f>6&gt;2</f>
        <v>1</v>
      </c>
      <c r="J9" s="17" t="s">
        <v>22</v>
      </c>
      <c r="K9" s="17"/>
      <c r="M9" s="18" t="s">
        <v>29</v>
      </c>
      <c r="N9" s="18"/>
      <c r="O9" s="18"/>
    </row>
    <row r="10" spans="1:15" ht="15" thickBot="1" x14ac:dyDescent="0.35">
      <c r="G10" s="43" t="s">
        <v>47</v>
      </c>
      <c r="H10" s="43">
        <v>8</v>
      </c>
      <c r="J10" s="17" t="s">
        <v>21</v>
      </c>
      <c r="K10" s="17"/>
    </row>
    <row r="11" spans="1:15" x14ac:dyDescent="0.3">
      <c r="A11" s="4" t="s">
        <v>24</v>
      </c>
      <c r="H11" s="29">
        <f>COUNT(B3:B7)</f>
        <v>5</v>
      </c>
      <c r="I11">
        <f>COUNTA(A3:A7)</f>
        <v>5</v>
      </c>
    </row>
    <row r="12" spans="1:15" x14ac:dyDescent="0.3">
      <c r="A12" s="4" t="s">
        <v>25</v>
      </c>
      <c r="H12" s="30">
        <f>COUNTIF(C3:C7,"F")</f>
        <v>2</v>
      </c>
      <c r="J12" t="s">
        <v>39</v>
      </c>
      <c r="L12" t="s">
        <v>40</v>
      </c>
      <c r="O12">
        <f>COUNT(J5:K8)</f>
        <v>3</v>
      </c>
    </row>
    <row r="13" spans="1:15" x14ac:dyDescent="0.3">
      <c r="A13" s="4" t="s">
        <v>27</v>
      </c>
      <c r="H13" s="30">
        <f>SUMIF(E3:E7,"&gt;8")</f>
        <v>40</v>
      </c>
      <c r="I13">
        <f>SUMIF(E3:E7,"&gt;"&amp;H10)</f>
        <v>40</v>
      </c>
      <c r="J13" t="s">
        <v>41</v>
      </c>
      <c r="L13" t="s">
        <v>42</v>
      </c>
      <c r="O13">
        <f>COUNTA(J5:K8)</f>
        <v>5</v>
      </c>
    </row>
    <row r="14" spans="1:15" x14ac:dyDescent="0.3">
      <c r="A14" s="4" t="s">
        <v>26</v>
      </c>
      <c r="H14" s="30">
        <f>SUMIF(C3:C7,"M",E3:E7)</f>
        <v>15</v>
      </c>
      <c r="J14" t="s">
        <v>43</v>
      </c>
      <c r="L14" t="s">
        <v>44</v>
      </c>
    </row>
    <row r="15" spans="1:15" ht="15" thickBot="1" x14ac:dyDescent="0.35">
      <c r="A15" s="4" t="s">
        <v>28</v>
      </c>
      <c r="H15" s="31">
        <f>SUMIF(E3:E7,"&gt;5",D3:D7)</f>
        <v>650</v>
      </c>
      <c r="J15" t="s">
        <v>45</v>
      </c>
      <c r="L15" t="s">
        <v>46</v>
      </c>
    </row>
    <row r="16" spans="1:15" x14ac:dyDescent="0.3">
      <c r="A16" s="4" t="s">
        <v>51</v>
      </c>
      <c r="H16" s="4">
        <f>COUNTIFS(C3:C7,"F",B3:B7,"&gt;=18")</f>
        <v>1</v>
      </c>
      <c r="J16" t="s">
        <v>48</v>
      </c>
    </row>
    <row r="17" spans="1:10" x14ac:dyDescent="0.3">
      <c r="A17" s="4" t="s">
        <v>52</v>
      </c>
      <c r="H17">
        <f>COUNTIFS(C3:C7,"M",B3:B7,"&lt;18",D3:D7,"&gt;180")</f>
        <v>0</v>
      </c>
      <c r="J17" t="s">
        <v>49</v>
      </c>
    </row>
    <row r="18" spans="1:10" x14ac:dyDescent="0.3">
      <c r="A18" s="4" t="s">
        <v>54</v>
      </c>
      <c r="H18">
        <f>SUMIFS(D3:D7,C3:C7,"M",B3:B7,"&lt;18")</f>
        <v>100</v>
      </c>
      <c r="J18" t="s">
        <v>50</v>
      </c>
    </row>
    <row r="19" spans="1:10" x14ac:dyDescent="0.3">
      <c r="J19" t="s">
        <v>53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6C1F6-2517-4753-981C-C831DC85E73C}">
  <dimension ref="A1:F9"/>
  <sheetViews>
    <sheetView zoomScale="130" zoomScaleNormal="130" workbookViewId="0">
      <selection activeCell="I5" sqref="I5"/>
    </sheetView>
  </sheetViews>
  <sheetFormatPr baseColWidth="10" defaultRowHeight="14.4" x14ac:dyDescent="0.3"/>
  <cols>
    <col min="1" max="1" width="11.44140625" style="1"/>
    <col min="2" max="2" width="3.6640625" style="1" bestFit="1" customWidth="1"/>
    <col min="3" max="3" width="5.109375" style="1" bestFit="1" customWidth="1"/>
    <col min="4" max="4" width="5.6640625" style="1" bestFit="1" customWidth="1"/>
    <col min="5" max="5" width="14" style="1" bestFit="1" customWidth="1"/>
  </cols>
  <sheetData>
    <row r="1" spans="1:6" x14ac:dyDescent="0.3">
      <c r="A1" t="s">
        <v>30</v>
      </c>
      <c r="E1" s="40" t="str">
        <f ca="1">_xlfn.FORMULATEXT(E3)</f>
        <v>=SI(D3&lt;B3;"Si";SI(Y(D3=B3;C3&lt;=A3);"Si";"no"))</v>
      </c>
    </row>
    <row r="2" spans="1:6" x14ac:dyDescent="0.3">
      <c r="A2" s="1" t="s">
        <v>31</v>
      </c>
      <c r="B2" s="1" t="s">
        <v>32</v>
      </c>
      <c r="C2" s="1" t="s">
        <v>33</v>
      </c>
      <c r="D2" s="1" t="s">
        <v>34</v>
      </c>
      <c r="E2" s="1" t="s">
        <v>35</v>
      </c>
    </row>
    <row r="3" spans="1:6" x14ac:dyDescent="0.3">
      <c r="A3" s="1">
        <v>15</v>
      </c>
      <c r="B3" s="1">
        <v>4</v>
      </c>
      <c r="C3" s="1">
        <v>12</v>
      </c>
      <c r="D3" s="1">
        <v>2</v>
      </c>
      <c r="E3" s="39" t="str">
        <f>IF(D3&lt;B3,"Si",IF(AND(D3=B3,C3&lt;=A3),"Si","no"))</f>
        <v>Si</v>
      </c>
      <c r="F3" t="s">
        <v>36</v>
      </c>
    </row>
    <row r="4" spans="1:6" x14ac:dyDescent="0.3">
      <c r="A4" s="1">
        <v>15</v>
      </c>
      <c r="B4" s="1">
        <v>4</v>
      </c>
      <c r="C4" s="1">
        <v>20</v>
      </c>
      <c r="D4" s="1">
        <v>2</v>
      </c>
      <c r="E4" s="38" t="str">
        <f>IF(OR(D4&lt;B4,AND(D4=B4,C4&lt;=A4)),"Si","No")</f>
        <v>Si</v>
      </c>
      <c r="F4" t="s">
        <v>36</v>
      </c>
    </row>
    <row r="5" spans="1:6" x14ac:dyDescent="0.3">
      <c r="A5" s="1">
        <v>15</v>
      </c>
      <c r="B5" s="1">
        <v>4</v>
      </c>
      <c r="C5" s="1">
        <v>3</v>
      </c>
      <c r="D5" s="1">
        <v>5</v>
      </c>
      <c r="E5" s="37" t="str">
        <f t="shared" ref="E5:E9" si="0">IF(D5&lt;B5,"Si",IF(AND(D5=B5,C5&lt;=A5),"Si","no"))</f>
        <v>no</v>
      </c>
      <c r="F5" t="s">
        <v>37</v>
      </c>
    </row>
    <row r="6" spans="1:6" x14ac:dyDescent="0.3">
      <c r="A6" s="1">
        <v>15</v>
      </c>
      <c r="B6" s="1">
        <v>4</v>
      </c>
      <c r="C6" s="1">
        <v>20</v>
      </c>
      <c r="D6" s="1">
        <v>5</v>
      </c>
      <c r="E6" s="37" t="str">
        <f t="shared" si="0"/>
        <v>no</v>
      </c>
      <c r="F6" t="s">
        <v>37</v>
      </c>
    </row>
    <row r="7" spans="1:6" x14ac:dyDescent="0.3">
      <c r="A7" s="1">
        <v>15</v>
      </c>
      <c r="B7" s="1">
        <v>4</v>
      </c>
      <c r="C7" s="1">
        <v>10</v>
      </c>
      <c r="D7" s="1">
        <v>4</v>
      </c>
      <c r="E7" s="37" t="str">
        <f t="shared" si="0"/>
        <v>Si</v>
      </c>
      <c r="F7" t="s">
        <v>36</v>
      </c>
    </row>
    <row r="8" spans="1:6" x14ac:dyDescent="0.3">
      <c r="A8" s="1">
        <v>15</v>
      </c>
      <c r="B8" s="1">
        <v>4</v>
      </c>
      <c r="C8" s="1">
        <v>15</v>
      </c>
      <c r="D8" s="1">
        <v>4</v>
      </c>
      <c r="E8" s="37" t="str">
        <f t="shared" si="0"/>
        <v>Si</v>
      </c>
      <c r="F8" t="s">
        <v>36</v>
      </c>
    </row>
    <row r="9" spans="1:6" x14ac:dyDescent="0.3">
      <c r="A9" s="1">
        <v>15</v>
      </c>
      <c r="B9" s="1">
        <v>4</v>
      </c>
      <c r="C9" s="1">
        <v>25</v>
      </c>
      <c r="D9" s="1">
        <v>4</v>
      </c>
      <c r="E9" s="37" t="str">
        <f t="shared" si="0"/>
        <v>no</v>
      </c>
      <c r="F9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FDDE-B840-4709-BBE1-1DA46434D852}">
  <dimension ref="A1:E5"/>
  <sheetViews>
    <sheetView zoomScale="150" zoomScaleNormal="150" workbookViewId="0">
      <selection activeCell="B4" sqref="B4"/>
    </sheetView>
  </sheetViews>
  <sheetFormatPr baseColWidth="10" defaultRowHeight="14.4" x14ac:dyDescent="0.3"/>
  <sheetData>
    <row r="1" spans="1:5" x14ac:dyDescent="0.3">
      <c r="A1" s="1" t="s">
        <v>55</v>
      </c>
      <c r="B1" s="1">
        <v>1.5615688609083407</v>
      </c>
      <c r="D1" s="1" t="s">
        <v>56</v>
      </c>
      <c r="E1" s="44">
        <f>B1^2 + SIN(B1)*B1</f>
        <v>3.9999996879685957</v>
      </c>
    </row>
    <row r="2" spans="1:5" x14ac:dyDescent="0.3">
      <c r="E2" s="34" t="str">
        <f ca="1">_xlfn.FORMULATEXT(E1)</f>
        <v>=B1^2 + SENO(B1)*B1</v>
      </c>
    </row>
    <row r="3" spans="1:5" x14ac:dyDescent="0.3">
      <c r="B3" s="40" t="s">
        <v>57</v>
      </c>
      <c r="C3" s="40"/>
    </row>
    <row r="5" spans="1:5" x14ac:dyDescent="0.3">
      <c r="B5" t="s">
        <v>58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452A0-ED1B-4850-9714-EF39BF2A646C}">
  <dimension ref="A1:F3"/>
  <sheetViews>
    <sheetView zoomScale="160" zoomScaleNormal="160" workbookViewId="0"/>
  </sheetViews>
  <sheetFormatPr baseColWidth="10" defaultRowHeight="14.4" x14ac:dyDescent="0.3"/>
  <sheetData>
    <row r="1" spans="1:6" x14ac:dyDescent="0.3">
      <c r="A1" s="1" t="s">
        <v>55</v>
      </c>
      <c r="B1" s="1">
        <v>1.8016966989730341</v>
      </c>
      <c r="D1" s="1" t="s">
        <v>60</v>
      </c>
      <c r="E1" s="1">
        <f>B1^2+ SIN(B1)*B1</f>
        <v>4.9999919892756601</v>
      </c>
      <c r="F1" s="40" t="s">
        <v>61</v>
      </c>
    </row>
    <row r="2" spans="1:6" x14ac:dyDescent="0.3">
      <c r="A2" s="1" t="s">
        <v>59</v>
      </c>
      <c r="B2" s="1">
        <v>1.8016966989730345</v>
      </c>
      <c r="E2" s="34" t="str">
        <f ca="1">_xlfn.FORMULATEXT(E1)</f>
        <v>=B1^2+ SENO(B1)*B1</v>
      </c>
    </row>
    <row r="3" spans="1:6" x14ac:dyDescent="0.3">
      <c r="B3" s="40" t="s">
        <v>62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Solver1</vt:lpstr>
      <vt:lpstr>Solver2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Miguel Sierra</cp:lastModifiedBy>
  <dcterms:created xsi:type="dcterms:W3CDTF">2017-04-27T15:46:28Z</dcterms:created>
  <dcterms:modified xsi:type="dcterms:W3CDTF">2026-04-09T18:33:17Z</dcterms:modified>
</cp:coreProperties>
</file>