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cargas\"/>
    </mc:Choice>
  </mc:AlternateContent>
  <xr:revisionPtr revIDLastSave="0" documentId="13_ncr:1_{8D328493-4691-4429-9FB0-093779466390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H18" i="1"/>
  <c r="H16" i="1"/>
  <c r="H17" i="1"/>
  <c r="H15" i="1"/>
  <c r="H14" i="1"/>
  <c r="H13" i="1"/>
  <c r="H12" i="1"/>
  <c r="I11" i="1"/>
  <c r="H11" i="1"/>
  <c r="L5" i="1"/>
  <c r="L6" i="1"/>
  <c r="L7" i="1"/>
  <c r="L3" i="1"/>
  <c r="K4" i="1"/>
  <c r="L4" i="1" s="1"/>
  <c r="K5" i="1"/>
  <c r="K6" i="1"/>
  <c r="K7" i="1"/>
  <c r="K3" i="1"/>
  <c r="J3" i="1"/>
  <c r="I3" i="1"/>
  <c r="H3" i="1"/>
  <c r="F9" i="2" l="1" a="1"/>
  <c r="F9" i="2" s="1"/>
  <c r="F6" i="2"/>
  <c r="B6" i="2" a="1"/>
  <c r="B6" i="2" s="1"/>
  <c r="J1" i="1"/>
  <c r="J4" i="1"/>
  <c r="J5" i="1"/>
  <c r="J6" i="1"/>
  <c r="J7" i="1"/>
  <c r="I4" i="1"/>
  <c r="I5" i="1"/>
  <c r="I6" i="1"/>
  <c r="I7" i="1"/>
  <c r="H4" i="1"/>
  <c r="H5" i="1"/>
  <c r="H6" i="1"/>
  <c r="H7" i="1"/>
  <c r="E9" i="1"/>
  <c r="D9" i="1"/>
  <c r="D8" i="1"/>
  <c r="E8" i="1"/>
  <c r="F1" i="1"/>
  <c r="O12" i="1" l="1"/>
  <c r="O11" i="1"/>
  <c r="G6" i="1"/>
  <c r="G3" i="1"/>
  <c r="G5" i="1"/>
  <c r="G4" i="1"/>
  <c r="G7" i="1"/>
  <c r="F7" i="1"/>
  <c r="F3" i="1"/>
  <c r="F6" i="1"/>
  <c r="F5" i="1"/>
  <c r="F4" i="1"/>
  <c r="C6" i="2"/>
  <c r="G10" i="2"/>
  <c r="F10" i="2"/>
  <c r="G9" i="2"/>
  <c r="F12" i="2" s="1" a="1"/>
  <c r="G13" i="2" s="1"/>
  <c r="C7" i="2"/>
  <c r="B7" i="2"/>
  <c r="F13" i="2" l="1"/>
  <c r="F12" i="2"/>
  <c r="G12" i="2"/>
</calcChain>
</file>

<file path=xl/sharedStrings.xml><?xml version="1.0" encoding="utf-8"?>
<sst xmlns="http://schemas.openxmlformats.org/spreadsheetml/2006/main" count="60" uniqueCount="58">
  <si>
    <t>Registro de Colecta</t>
  </si>
  <si>
    <t>Nombre</t>
  </si>
  <si>
    <t>Sexo</t>
  </si>
  <si>
    <t>Monto (S/.)</t>
  </si>
  <si>
    <t>Edad</t>
  </si>
  <si>
    <t>Juan</t>
  </si>
  <si>
    <t>M</t>
  </si>
  <si>
    <t>Rosa</t>
  </si>
  <si>
    <t>F</t>
  </si>
  <si>
    <t>Ana</t>
  </si>
  <si>
    <t>Jose</t>
  </si>
  <si>
    <t>Luis</t>
  </si>
  <si>
    <t>Total</t>
  </si>
  <si>
    <t>Max</t>
  </si>
  <si>
    <t>Tarjetas</t>
  </si>
  <si>
    <t>% monto</t>
  </si>
  <si>
    <t>%tarjeta</t>
  </si>
  <si>
    <t>Es adulto?</t>
  </si>
  <si>
    <t>Hombre?</t>
  </si>
  <si>
    <t>Mujer adulta?</t>
  </si>
  <si>
    <t>Bonificacion</t>
  </si>
  <si>
    <t>Monto &gt;= 210 o tarjetas&gt;=10</t>
  </si>
  <si>
    <t>Bonificacion 20 soles, en caso:</t>
  </si>
  <si>
    <t>Plus</t>
  </si>
  <si>
    <t>Cuantas personas ayudaron?:</t>
  </si>
  <si>
    <t>Cuantas mujeres ayudaron?:</t>
  </si>
  <si>
    <t>Cuantas tarjetas vendieron hombres?</t>
  </si>
  <si>
    <t>Cuantas tarjetas vendieron los que pasaron de 8 tarjetas?</t>
  </si>
  <si>
    <t>Plus: 20% de bonificación a mujeres</t>
  </si>
  <si>
    <t>m</t>
  </si>
  <si>
    <t>A=</t>
  </si>
  <si>
    <t>B=</t>
  </si>
  <si>
    <t>A*B=</t>
  </si>
  <si>
    <t>MMULT(M1,M2)</t>
  </si>
  <si>
    <t>MINVERSA(M1)</t>
  </si>
  <si>
    <t>a*b=</t>
  </si>
  <si>
    <t>INV(a)=</t>
  </si>
  <si>
    <t>A*INV(A)</t>
  </si>
  <si>
    <t>D8,$D$8,D$8,$D8</t>
  </si>
  <si>
    <t>CONTAR(bloque):</t>
  </si>
  <si>
    <t>Cuantas celdas numericas tiene el bloque</t>
  </si>
  <si>
    <t>6288220</t>
  </si>
  <si>
    <t>CONTARA(bloque):</t>
  </si>
  <si>
    <t>Cuenta celdas no vacias</t>
  </si>
  <si>
    <t>CONTAR.SI(bloque, condicion):</t>
  </si>
  <si>
    <t>Cuantos montos son mayores a la celda D3</t>
  </si>
  <si>
    <t>SUMA</t>
  </si>
  <si>
    <t>CONTAR</t>
  </si>
  <si>
    <t>SUMAR.SI(bloque, condicion):</t>
  </si>
  <si>
    <t>Cuenta las celdas del bloque que cumplen condicion</t>
  </si>
  <si>
    <t>Suma las celdas del bloque que cumplen condicion</t>
  </si>
  <si>
    <t>SUMAR.SI(bloquechequeo, condicion, bloquesuma):</t>
  </si>
  <si>
    <t>Cuanto fue el monto total de los que vendieron mas de 5 tarjetas?</t>
  </si>
  <si>
    <t>CONTAR.SI.CONJUNTO(bloq1,cond1,bloq2,cond2,….)</t>
  </si>
  <si>
    <t>Cuantos recaudaron mas de 200 y vendieron mas de 5 tarjetas?</t>
  </si>
  <si>
    <r>
      <t>SUMAR.SI.CONJUNTO(</t>
    </r>
    <r>
      <rPr>
        <sz val="11"/>
        <color rgb="FF0000FF"/>
        <rFont val="Calibri"/>
        <family val="2"/>
        <scheme val="minor"/>
      </rPr>
      <t>bloquesuma</t>
    </r>
    <r>
      <rPr>
        <sz val="11"/>
        <color theme="1"/>
        <rFont val="Calibri"/>
        <family val="2"/>
        <scheme val="minor"/>
      </rPr>
      <t>, bloq1, cond1, bloq2, cond2, ….)</t>
    </r>
  </si>
  <si>
    <t>Cuantas mujeres menores vendieron mas de 12 tarjetas</t>
  </si>
  <si>
    <t>Determine el monto total de los hombres mayores que vendieron menos de 6 tarjetas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</si>
</sst>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"/>
    <numFmt numFmtId="166" formatCode="0.00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33CC33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2" xfId="0" applyBorder="1"/>
    <xf numFmtId="0" fontId="0" fillId="0" borderId="4" xfId="0" applyBorder="1"/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164" fontId="0" fillId="0" borderId="13" xfId="1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2" borderId="15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16" fontId="0" fillId="0" borderId="0" xfId="0" applyNumberFormat="1"/>
    <xf numFmtId="0" fontId="0" fillId="2" borderId="0" xfId="0" applyFill="1"/>
    <xf numFmtId="2" fontId="0" fillId="0" borderId="0" xfId="0" applyNumberFormat="1"/>
    <xf numFmtId="166" fontId="0" fillId="0" borderId="0" xfId="0" applyNumberFormat="1"/>
    <xf numFmtId="9" fontId="0" fillId="0" borderId="0" xfId="1" applyFont="1"/>
    <xf numFmtId="164" fontId="6" fillId="0" borderId="12" xfId="1" applyNumberFormat="1" applyFont="1" applyBorder="1" applyAlignment="1">
      <alignment horizontal="center"/>
    </xf>
    <xf numFmtId="0" fontId="6" fillId="0" borderId="0" xfId="0" applyFont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165" fontId="0" fillId="3" borderId="0" xfId="0" applyNumberFormat="1" applyFill="1" applyAlignment="1">
      <alignment horizontal="center"/>
    </xf>
    <xf numFmtId="2" fontId="0" fillId="0" borderId="0" xfId="1" applyNumberFormat="1" applyFont="1"/>
    <xf numFmtId="0" fontId="3" fillId="0" borderId="0" xfId="0" applyFont="1"/>
    <xf numFmtId="0" fontId="0" fillId="0" borderId="0" xfId="0" quotePrefix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3770205984599729"/>
          <c:w val="0.92117720740494147"/>
          <c:h val="0.54519938657272493"/>
        </c:manualLayout>
      </c:layout>
      <c:pie3DChart>
        <c:varyColors val="1"/>
        <c:ser>
          <c:idx val="0"/>
          <c:order val="0"/>
          <c:tx>
            <c:strRef>
              <c:f>Hoja1!$D$2</c:f>
              <c:strCache>
                <c:ptCount val="1"/>
                <c:pt idx="0">
                  <c:v>Monto (S/.)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B9F-4E8B-AC90-58AFD22191AC}"/>
              </c:ext>
            </c:extLst>
          </c:dPt>
          <c:dPt>
            <c:idx val="1"/>
            <c:bubble3D val="0"/>
            <c:explosion val="36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C35-4FAB-B374-B2D47D1BB77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B9F-4E8B-AC90-58AFD22191A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B9F-4E8B-AC90-58AFD22191A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B9F-4E8B-AC90-58AFD22191A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Hoja1!$A$3:$A$7</c:f>
              <c:strCache>
                <c:ptCount val="5"/>
                <c:pt idx="0">
                  <c:v>Juan</c:v>
                </c:pt>
                <c:pt idx="1">
                  <c:v>Rosa</c:v>
                </c:pt>
                <c:pt idx="2">
                  <c:v>Ana</c:v>
                </c:pt>
                <c:pt idx="3">
                  <c:v>Jose</c:v>
                </c:pt>
                <c:pt idx="4">
                  <c:v>Luis</c:v>
                </c:pt>
              </c:strCache>
            </c:strRef>
          </c:cat>
          <c:val>
            <c:numRef>
              <c:f>Hoja1!$D$3:$D$7</c:f>
              <c:numCache>
                <c:formatCode>General</c:formatCode>
                <c:ptCount val="5"/>
                <c:pt idx="0">
                  <c:v>100</c:v>
                </c:pt>
                <c:pt idx="1">
                  <c:v>250</c:v>
                </c:pt>
                <c:pt idx="2">
                  <c:v>200</c:v>
                </c:pt>
                <c:pt idx="3">
                  <c:v>230</c:v>
                </c:pt>
                <c:pt idx="4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35-4FAB-B374-B2D47D1BB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365579</xdr:colOff>
      <xdr:row>20</xdr:row>
      <xdr:rowOff>86178</xdr:rowOff>
    </xdr:from>
    <xdr:to>
      <xdr:col>6</xdr:col>
      <xdr:colOff>363764</xdr:colOff>
      <xdr:row>30</xdr:row>
      <xdr:rowOff>36285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0B44BF-8A27-4B55-B76E-7544AD1036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="120" zoomScaleNormal="120" workbookViewId="0"/>
  </sheetViews>
  <sheetFormatPr baseColWidth="10" defaultRowHeight="15" x14ac:dyDescent="0.25"/>
  <cols>
    <col min="1" max="1" width="10.5703125" customWidth="1"/>
    <col min="2" max="2" width="5.42578125" style="1" bestFit="1" customWidth="1"/>
    <col min="3" max="3" width="5.28515625" style="1" bestFit="1" customWidth="1"/>
    <col min="4" max="4" width="11.28515625" style="1" customWidth="1"/>
    <col min="5" max="5" width="8" bestFit="1" customWidth="1"/>
    <col min="6" max="6" width="9.28515625" customWidth="1"/>
    <col min="7" max="7" width="9.85546875" customWidth="1"/>
    <col min="8" max="8" width="9.7109375" customWidth="1"/>
    <col min="9" max="9" width="9.140625" customWidth="1"/>
    <col min="10" max="10" width="17.42578125" customWidth="1"/>
    <col min="12" max="12" width="9.140625" customWidth="1"/>
  </cols>
  <sheetData>
    <row r="1" spans="1:15" ht="34.5" customHeight="1" thickBot="1" x14ac:dyDescent="0.3">
      <c r="A1" s="2" t="s">
        <v>0</v>
      </c>
      <c r="B1" s="2"/>
      <c r="C1" s="2">
        <v>2020</v>
      </c>
      <c r="D1" s="3"/>
      <c r="E1" s="4"/>
      <c r="F1" s="38" t="str">
        <f ca="1">_xlfn.FORMULATEXT(F3)</f>
        <v>=D3/D$8</v>
      </c>
      <c r="G1" t="s">
        <v>38</v>
      </c>
      <c r="J1" s="1" t="str">
        <f>IF(AND(H3="Si",I3="No"),"Si","No")</f>
        <v>No</v>
      </c>
    </row>
    <row r="2" spans="1:15" ht="15.75" thickBot="1" x14ac:dyDescent="0.3">
      <c r="A2" s="7" t="s">
        <v>1</v>
      </c>
      <c r="B2" s="8" t="s">
        <v>4</v>
      </c>
      <c r="C2" s="8" t="s">
        <v>2</v>
      </c>
      <c r="D2" s="9" t="s">
        <v>3</v>
      </c>
      <c r="E2" s="10" t="s">
        <v>14</v>
      </c>
      <c r="F2" s="3" t="s">
        <v>15</v>
      </c>
      <c r="G2" s="3" t="s">
        <v>16</v>
      </c>
      <c r="H2" s="3" t="s">
        <v>17</v>
      </c>
      <c r="I2" s="3" t="s">
        <v>18</v>
      </c>
      <c r="J2" s="3" t="s">
        <v>19</v>
      </c>
      <c r="K2" s="3" t="s">
        <v>20</v>
      </c>
      <c r="L2" s="3" t="s">
        <v>23</v>
      </c>
      <c r="N2" s="4" t="s">
        <v>46</v>
      </c>
    </row>
    <row r="3" spans="1:15" x14ac:dyDescent="0.25">
      <c r="A3" s="5" t="s">
        <v>5</v>
      </c>
      <c r="B3" s="11">
        <v>17</v>
      </c>
      <c r="C3" s="11" t="s">
        <v>29</v>
      </c>
      <c r="D3" s="12">
        <v>100</v>
      </c>
      <c r="E3" s="13">
        <v>5</v>
      </c>
      <c r="F3" s="37">
        <f>D3/D$8</f>
        <v>0.10204081632653061</v>
      </c>
      <c r="G3" s="19">
        <f t="shared" ref="G3:G7" si="0">E3/E$8</f>
        <v>0.1111111111111111</v>
      </c>
      <c r="H3" s="20" t="str">
        <f>IF(B3&gt;=18,"Si","No")</f>
        <v>No</v>
      </c>
      <c r="I3" s="20" t="str">
        <f>IF(C3="M","Si","No")</f>
        <v>Si</v>
      </c>
      <c r="J3" s="20" t="str">
        <f>IF(AND(C3="F",B3&gt;=18),"Si","No")</f>
        <v>No</v>
      </c>
      <c r="K3" s="20">
        <f>IF(OR(D3&gt;=210,E3&gt;=10),20,0)</f>
        <v>0</v>
      </c>
      <c r="L3" s="21">
        <f>IF(C3="F",20%*K3,0)</f>
        <v>0</v>
      </c>
      <c r="N3" t="s">
        <v>47</v>
      </c>
    </row>
    <row r="4" spans="1:15" x14ac:dyDescent="0.25">
      <c r="A4" s="5" t="s">
        <v>7</v>
      </c>
      <c r="B4" s="11">
        <v>19</v>
      </c>
      <c r="C4" s="11" t="s">
        <v>8</v>
      </c>
      <c r="D4" s="12">
        <v>250</v>
      </c>
      <c r="E4" s="13">
        <v>10</v>
      </c>
      <c r="F4" s="22">
        <f t="shared" ref="F4:F7" si="1">D4/D$8</f>
        <v>0.25510204081632654</v>
      </c>
      <c r="G4" s="23">
        <f t="shared" si="0"/>
        <v>0.22222222222222221</v>
      </c>
      <c r="H4" s="1" t="str">
        <f t="shared" ref="H4:H7" si="2">IF(B4&gt;=18,"Si","No")</f>
        <v>Si</v>
      </c>
      <c r="I4" s="1" t="str">
        <f t="shared" ref="I4:I7" si="3">IF(C4="M","Si","No")</f>
        <v>No</v>
      </c>
      <c r="J4" s="1" t="str">
        <f t="shared" ref="J4:J7" si="4">IF(AND(C4="F",B4&gt;=18),"Si","No")</f>
        <v>Si</v>
      </c>
      <c r="K4" s="1">
        <f t="shared" ref="K4:K7" si="5">IF(OR(D4&gt;=210,E4&gt;=10),20,0)</f>
        <v>20</v>
      </c>
      <c r="L4" s="24">
        <f t="shared" ref="L4:L7" si="6">IF(C4="F",20%*K4,0)</f>
        <v>4</v>
      </c>
    </row>
    <row r="5" spans="1:15" x14ac:dyDescent="0.25">
      <c r="A5" s="5" t="s">
        <v>9</v>
      </c>
      <c r="B5" s="11">
        <v>16</v>
      </c>
      <c r="C5" s="11" t="s">
        <v>8</v>
      </c>
      <c r="D5" s="12">
        <v>200</v>
      </c>
      <c r="E5" s="13">
        <v>20</v>
      </c>
      <c r="F5" s="22">
        <f t="shared" si="1"/>
        <v>0.20408163265306123</v>
      </c>
      <c r="G5" s="23">
        <f t="shared" si="0"/>
        <v>0.44444444444444442</v>
      </c>
      <c r="H5" s="1" t="str">
        <f t="shared" si="2"/>
        <v>No</v>
      </c>
      <c r="I5" s="1" t="str">
        <f t="shared" si="3"/>
        <v>No</v>
      </c>
      <c r="J5" s="1" t="str">
        <f t="shared" si="4"/>
        <v>No</v>
      </c>
      <c r="K5" s="1">
        <f t="shared" si="5"/>
        <v>20</v>
      </c>
      <c r="L5" s="24">
        <f t="shared" si="6"/>
        <v>4</v>
      </c>
    </row>
    <row r="6" spans="1:15" ht="14.25" customHeight="1" x14ac:dyDescent="0.25">
      <c r="A6" s="5" t="s">
        <v>10</v>
      </c>
      <c r="B6" s="11">
        <v>20</v>
      </c>
      <c r="C6" s="11" t="s">
        <v>6</v>
      </c>
      <c r="D6" s="12">
        <v>230</v>
      </c>
      <c r="E6" s="13">
        <v>0</v>
      </c>
      <c r="F6" s="22">
        <f t="shared" si="1"/>
        <v>0.23469387755102042</v>
      </c>
      <c r="G6" s="23">
        <f t="shared" si="0"/>
        <v>0</v>
      </c>
      <c r="H6" s="1" t="str">
        <f t="shared" si="2"/>
        <v>Si</v>
      </c>
      <c r="I6" s="1" t="str">
        <f t="shared" si="3"/>
        <v>Si</v>
      </c>
      <c r="J6" s="1" t="str">
        <f t="shared" si="4"/>
        <v>No</v>
      </c>
      <c r="K6" s="1">
        <f t="shared" si="5"/>
        <v>20</v>
      </c>
      <c r="L6" s="24">
        <f t="shared" si="6"/>
        <v>0</v>
      </c>
    </row>
    <row r="7" spans="1:15" ht="15.75" thickBot="1" x14ac:dyDescent="0.3">
      <c r="A7" s="6" t="s">
        <v>11</v>
      </c>
      <c r="B7" s="14">
        <v>21</v>
      </c>
      <c r="C7" s="14" t="s">
        <v>6</v>
      </c>
      <c r="D7" s="15">
        <v>200</v>
      </c>
      <c r="E7" s="16">
        <v>10</v>
      </c>
      <c r="F7" s="25">
        <f t="shared" si="1"/>
        <v>0.20408163265306123</v>
      </c>
      <c r="G7" s="26">
        <f t="shared" si="0"/>
        <v>0.22222222222222221</v>
      </c>
      <c r="H7" s="27" t="str">
        <f t="shared" si="2"/>
        <v>Si</v>
      </c>
      <c r="I7" s="27" t="str">
        <f t="shared" si="3"/>
        <v>Si</v>
      </c>
      <c r="J7" s="27" t="str">
        <f t="shared" si="4"/>
        <v>No</v>
      </c>
      <c r="K7" s="27">
        <f t="shared" si="5"/>
        <v>20</v>
      </c>
      <c r="L7" s="28">
        <f t="shared" si="6"/>
        <v>0</v>
      </c>
    </row>
    <row r="8" spans="1:15" x14ac:dyDescent="0.25">
      <c r="C8" s="3" t="s">
        <v>12</v>
      </c>
      <c r="D8" s="3">
        <f>SUM(D3:D7)</f>
        <v>980</v>
      </c>
      <c r="E8" s="3">
        <f>SUM(E3:E7)</f>
        <v>45</v>
      </c>
      <c r="J8" s="45" t="s">
        <v>41</v>
      </c>
    </row>
    <row r="9" spans="1:15" x14ac:dyDescent="0.25">
      <c r="C9" s="3" t="s">
        <v>13</v>
      </c>
      <c r="D9" s="3">
        <f>MAX(D3:D7)</f>
        <v>250</v>
      </c>
      <c r="E9" s="3">
        <f>MAX(E3:E7)</f>
        <v>20</v>
      </c>
      <c r="G9" s="43">
        <v>3.15</v>
      </c>
      <c r="J9" s="17" t="s">
        <v>22</v>
      </c>
      <c r="K9" s="17"/>
      <c r="M9" s="18" t="s">
        <v>28</v>
      </c>
      <c r="N9" s="18"/>
      <c r="O9" s="18"/>
    </row>
    <row r="10" spans="1:15" ht="15.75" thickBot="1" x14ac:dyDescent="0.3">
      <c r="J10" s="17" t="s">
        <v>21</v>
      </c>
      <c r="K10" s="17"/>
    </row>
    <row r="11" spans="1:15" x14ac:dyDescent="0.25">
      <c r="A11" s="4" t="s">
        <v>24</v>
      </c>
      <c r="H11" s="29">
        <f>COUNT(B3:B7)</f>
        <v>5</v>
      </c>
      <c r="I11">
        <f>COUNTA(A3:A7)</f>
        <v>5</v>
      </c>
      <c r="J11" s="44" t="s">
        <v>39</v>
      </c>
      <c r="K11" t="s">
        <v>40</v>
      </c>
      <c r="O11">
        <f>COUNT(J5:K8)</f>
        <v>3</v>
      </c>
    </row>
    <row r="12" spans="1:15" x14ac:dyDescent="0.25">
      <c r="A12" s="4" t="s">
        <v>25</v>
      </c>
      <c r="H12" s="30">
        <f>COUNTIF(C3:C7,"F")</f>
        <v>2</v>
      </c>
      <c r="J12" t="s">
        <v>42</v>
      </c>
      <c r="K12" t="s">
        <v>43</v>
      </c>
      <c r="O12">
        <f>COUNTA(J5:K8)</f>
        <v>7</v>
      </c>
    </row>
    <row r="13" spans="1:15" x14ac:dyDescent="0.25">
      <c r="A13" s="4" t="s">
        <v>27</v>
      </c>
      <c r="H13" s="30">
        <f>SUMIF(E3:E7,"&gt;8")</f>
        <v>40</v>
      </c>
      <c r="J13" t="s">
        <v>44</v>
      </c>
      <c r="L13" t="s">
        <v>49</v>
      </c>
    </row>
    <row r="14" spans="1:15" x14ac:dyDescent="0.25">
      <c r="A14" s="4" t="s">
        <v>26</v>
      </c>
      <c r="H14" s="30">
        <f>SUMIF(C3:C7,"M",E3:E7)</f>
        <v>15</v>
      </c>
      <c r="J14" s="44" t="s">
        <v>48</v>
      </c>
      <c r="K14" s="44"/>
      <c r="L14" t="s">
        <v>50</v>
      </c>
    </row>
    <row r="15" spans="1:15" ht="15.75" thickBot="1" x14ac:dyDescent="0.3">
      <c r="A15" s="4" t="s">
        <v>52</v>
      </c>
      <c r="H15" s="31">
        <f>SUMIF(E3:E7,"&gt;5",D3:D7)</f>
        <v>650</v>
      </c>
      <c r="J15" t="s">
        <v>51</v>
      </c>
    </row>
    <row r="16" spans="1:15" x14ac:dyDescent="0.25">
      <c r="A16" s="4" t="s">
        <v>45</v>
      </c>
      <c r="H16" s="4">
        <f>COUNTIF(D3:D7,"&gt;" &amp; D3)</f>
        <v>4</v>
      </c>
      <c r="J16" t="s">
        <v>53</v>
      </c>
    </row>
    <row r="17" spans="1:12" x14ac:dyDescent="0.25">
      <c r="A17" s="4" t="s">
        <v>54</v>
      </c>
      <c r="H17">
        <f>COUNTIFS(D3:D7,"&gt;200",E3:E7,"&gt;5")</f>
        <v>1</v>
      </c>
      <c r="J17" s="35" t="s">
        <v>55</v>
      </c>
    </row>
    <row r="18" spans="1:12" x14ac:dyDescent="0.25">
      <c r="A18" s="4" t="s">
        <v>56</v>
      </c>
      <c r="H18">
        <f>COUNTIFS(C3:C7,"F",B3:B7,"&lt;18",E3:E7,"&gt;12")</f>
        <v>1</v>
      </c>
    </row>
    <row r="19" spans="1:12" x14ac:dyDescent="0.25">
      <c r="A19" s="4" t="s">
        <v>57</v>
      </c>
      <c r="J19">
        <f>SUMIFS(D3:D7,C3:C7,"m",B3:B7,"&gt;=18",E3:E7,"&lt;6")</f>
        <v>230</v>
      </c>
    </row>
    <row r="21" spans="1:12" x14ac:dyDescent="0.25">
      <c r="J21" s="32"/>
    </row>
    <row r="23" spans="1:12" x14ac:dyDescent="0.25">
      <c r="J23" s="36"/>
      <c r="L23" s="34"/>
    </row>
    <row r="24" spans="1:12" x14ac:dyDescent="0.25">
      <c r="J24" s="33"/>
      <c r="K24" s="3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EF1D7-CCAE-4096-AA65-AE2A1450E64C}">
  <dimension ref="A2:G13"/>
  <sheetViews>
    <sheetView zoomScale="130" zoomScaleNormal="130" workbookViewId="0">
      <selection activeCell="I8" sqref="I8"/>
    </sheetView>
  </sheetViews>
  <sheetFormatPr baseColWidth="10" defaultRowHeight="15" x14ac:dyDescent="0.25"/>
  <cols>
    <col min="6" max="6" width="11.5703125" bestFit="1" customWidth="1"/>
    <col min="7" max="7" width="13.140625" bestFit="1" customWidth="1"/>
  </cols>
  <sheetData>
    <row r="2" spans="1:7" x14ac:dyDescent="0.25">
      <c r="A2" s="1" t="s">
        <v>30</v>
      </c>
      <c r="B2" s="39">
        <v>2</v>
      </c>
      <c r="C2" s="39">
        <v>3</v>
      </c>
      <c r="E2" s="1" t="s">
        <v>31</v>
      </c>
      <c r="F2" s="39">
        <v>3</v>
      </c>
      <c r="G2" s="39">
        <v>4</v>
      </c>
    </row>
    <row r="3" spans="1:7" x14ac:dyDescent="0.25">
      <c r="B3" s="39">
        <v>4</v>
      </c>
      <c r="C3" s="39">
        <v>1</v>
      </c>
      <c r="F3" s="39">
        <v>5</v>
      </c>
      <c r="G3" s="39">
        <v>2</v>
      </c>
    </row>
    <row r="6" spans="1:7" x14ac:dyDescent="0.25">
      <c r="A6" s="1" t="s">
        <v>32</v>
      </c>
      <c r="B6" s="40">
        <f t="array" ref="B6:C7">MMULT(B2:C3,F2:G3)</f>
        <v>21</v>
      </c>
      <c r="C6" s="40">
        <v>14</v>
      </c>
      <c r="E6" t="s">
        <v>35</v>
      </c>
      <c r="F6">
        <f>MMULT(B2:C3,F2:G3)</f>
        <v>21</v>
      </c>
    </row>
    <row r="7" spans="1:7" x14ac:dyDescent="0.25">
      <c r="B7" s="40">
        <v>17</v>
      </c>
      <c r="C7" s="40">
        <v>18</v>
      </c>
    </row>
    <row r="9" spans="1:7" x14ac:dyDescent="0.25">
      <c r="E9" t="s">
        <v>36</v>
      </c>
      <c r="F9" s="41">
        <f t="array" ref="F9:G10">MINVERSE(B2:C3)</f>
        <v>-0.1</v>
      </c>
      <c r="G9" s="41">
        <v>0.3</v>
      </c>
    </row>
    <row r="10" spans="1:7" x14ac:dyDescent="0.25">
      <c r="B10" t="s">
        <v>33</v>
      </c>
      <c r="F10" s="41">
        <v>0.4</v>
      </c>
      <c r="G10" s="41">
        <v>-0.2</v>
      </c>
    </row>
    <row r="11" spans="1:7" x14ac:dyDescent="0.25">
      <c r="B11" t="s">
        <v>34</v>
      </c>
    </row>
    <row r="12" spans="1:7" x14ac:dyDescent="0.25">
      <c r="E12" t="s">
        <v>37</v>
      </c>
      <c r="F12" s="42">
        <f t="array" ref="F12:G13">MMULT(B2:C3,F9:G10)</f>
        <v>1.0000000000000002</v>
      </c>
      <c r="G12" s="42">
        <v>-1.1102230246251565E-16</v>
      </c>
    </row>
    <row r="13" spans="1:7" x14ac:dyDescent="0.25">
      <c r="F13" s="42">
        <v>0</v>
      </c>
      <c r="G13" s="4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Miguel Sierra</cp:lastModifiedBy>
  <dcterms:created xsi:type="dcterms:W3CDTF">2017-04-27T15:46:28Z</dcterms:created>
  <dcterms:modified xsi:type="dcterms:W3CDTF">2026-04-07T06:22:35Z</dcterms:modified>
</cp:coreProperties>
</file>